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05 농어촌공사\24_05 작천2, 강내, 영죽지구 수리시설개보수\00 납품목록_샘플\"/>
    </mc:Choice>
  </mc:AlternateContent>
  <xr:revisionPtr revIDLastSave="0" documentId="13_ncr:1_{DAFEAF23-7DDA-43CE-BAFD-613C0C0AE1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시공상세도작성비" sheetId="5" r:id="rId1"/>
    <sheet name="금회금액 작성요율" sheetId="2" r:id="rId2"/>
    <sheet name="1장당산출근거" sheetId="3" r:id="rId3"/>
    <sheet name="시공상세도작성요율표" sheetId="1" r:id="rId4"/>
  </sheets>
  <definedNames>
    <definedName name="_xlnm.Print_Area" localSheetId="2">'1장당산출근거'!$A$1:$Q$21</definedName>
    <definedName name="_xlnm.Print_Area" localSheetId="1">'금회금액 작성요율'!$A$1:$I$42</definedName>
    <definedName name="_xlnm.Print_Area" localSheetId="0">시공상세도작성비!$A$1:$M$40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2" l="1"/>
  <c r="E12" i="2"/>
  <c r="C12" i="2"/>
  <c r="D11" i="2"/>
  <c r="E11" i="2"/>
  <c r="C11" i="2"/>
  <c r="B12" i="2"/>
  <c r="B11" i="2"/>
  <c r="L20" i="3" l="1"/>
  <c r="F20" i="3"/>
  <c r="F21" i="3"/>
  <c r="F18" i="3"/>
  <c r="L18" i="3"/>
  <c r="F16" i="3"/>
  <c r="O16" i="3" s="1"/>
  <c r="G31" i="5" s="1"/>
  <c r="L16" i="3"/>
  <c r="H4" i="2"/>
  <c r="D7" i="2" s="1"/>
  <c r="H7" i="2" s="1"/>
  <c r="D38" i="2" s="1"/>
  <c r="F41" i="2" s="1"/>
  <c r="F38" i="2" s="1"/>
  <c r="O21" i="3" l="1"/>
  <c r="G37" i="5" s="1"/>
  <c r="O18" i="3"/>
  <c r="G34" i="5" s="1"/>
  <c r="F4" i="5"/>
  <c r="G7" i="5"/>
  <c r="G22" i="5" s="1"/>
  <c r="F3" i="5"/>
  <c r="E22" i="5" s="1"/>
  <c r="L22" i="5" s="1"/>
  <c r="E37" i="5" s="1"/>
  <c r="D18" i="2"/>
  <c r="F21" i="2" s="1"/>
  <c r="G5" i="5" s="1"/>
  <c r="G16" i="5" s="1"/>
  <c r="D28" i="2"/>
  <c r="F31" i="2" s="1"/>
  <c r="L37" i="5" l="1"/>
  <c r="E19" i="5"/>
  <c r="E16" i="5"/>
  <c r="L16" i="5" s="1"/>
  <c r="E31" i="5" s="1"/>
  <c r="L31" i="5" s="1"/>
  <c r="F28" i="2"/>
  <c r="G6" i="5"/>
  <c r="G19" i="5" s="1"/>
  <c r="F18" i="2"/>
  <c r="L19" i="5" l="1"/>
  <c r="L26" i="5" s="1"/>
  <c r="E26" i="5"/>
  <c r="E34" i="5" l="1"/>
  <c r="L34" i="5" s="1"/>
  <c r="L39" i="5" s="1"/>
</calcChain>
</file>

<file path=xl/sharedStrings.xml><?xml version="1.0" encoding="utf-8"?>
<sst xmlns="http://schemas.openxmlformats.org/spreadsheetml/2006/main" count="213" uniqueCount="144">
  <si>
    <t>단순</t>
  </si>
  <si>
    <t>보통</t>
  </si>
  <si>
    <t>복잡</t>
  </si>
  <si>
    <t>단순공종요율</t>
  </si>
  <si>
    <t>보통공종요율</t>
  </si>
  <si>
    <t>복잡공종요율</t>
  </si>
  <si>
    <t>=</t>
  </si>
  <si>
    <t>백만원      ÷</t>
    <phoneticPr fontId="5" type="noConversion"/>
  </si>
  <si>
    <t>업 무 별 요 율(%)</t>
  </si>
  <si>
    <t>실시설계</t>
  </si>
  <si>
    <t>계</t>
  </si>
  <si>
    <t>ㅇ 직선보간법</t>
  </si>
  <si>
    <t>구  분</t>
  </si>
  <si>
    <t>적용요율(%)</t>
    <phoneticPr fontId="5" type="noConversion"/>
  </si>
  <si>
    <t xml:space="preserve"> 비    고</t>
  </si>
  <si>
    <t>x2</t>
  </si>
  <si>
    <t>y1</t>
  </si>
  <si>
    <t>x1</t>
  </si>
  <si>
    <t>y2</t>
  </si>
  <si>
    <t>x</t>
  </si>
  <si>
    <t>Y</t>
  </si>
  <si>
    <t>※  x : 당해금액, x1 : 큰금액, x2 : 작은금액, y : 당해공사비요율, y1 : 작은금액요율 y2 : 큰금액요율</t>
    <phoneticPr fontId="5" type="noConversion"/>
  </si>
  <si>
    <t>Y  =  y1-</t>
    <phoneticPr fontId="5" type="noConversion"/>
  </si>
  <si>
    <t>{(x-x2)×(y1-y2)}</t>
  </si>
  <si>
    <t>%</t>
  </si>
  <si>
    <t>(x1-x2)</t>
  </si>
  <si>
    <t xml:space="preserve">    1 . 공사비 </t>
    <phoneticPr fontId="2" type="noConversion"/>
  </si>
  <si>
    <t>(도급액+자재비(관급))</t>
    <phoneticPr fontId="2" type="noConversion"/>
  </si>
  <si>
    <t>억원</t>
    <phoneticPr fontId="5" type="noConversion"/>
  </si>
  <si>
    <t>억원</t>
    <phoneticPr fontId="5" type="noConversion"/>
  </si>
  <si>
    <t>단순</t>
    <phoneticPr fontId="2" type="noConversion"/>
  </si>
  <si>
    <t>보통</t>
    <phoneticPr fontId="2" type="noConversion"/>
  </si>
  <si>
    <t>복잡</t>
    <phoneticPr fontId="2" type="noConversion"/>
  </si>
  <si>
    <t>공사비(억원)</t>
    <phoneticPr fontId="5" type="noConversion"/>
  </si>
  <si>
    <t>(단순)</t>
    <phoneticPr fontId="2" type="noConversion"/>
  </si>
  <si>
    <t>(보통)</t>
    <phoneticPr fontId="2" type="noConversion"/>
  </si>
  <si>
    <t>(복잡)</t>
    <phoneticPr fontId="2" type="noConversion"/>
  </si>
  <si>
    <t xml:space="preserve">    3. 시공상세도 적용요율</t>
    <phoneticPr fontId="5" type="noConversion"/>
  </si>
  <si>
    <t xml:space="preserve">            요율
공사비</t>
    <phoneticPr fontId="5" type="noConversion"/>
  </si>
  <si>
    <t>작성 난이도</t>
  </si>
  <si>
    <t>단 순</t>
  </si>
  <si>
    <t>보 통</t>
  </si>
  <si>
    <t>복 잡</t>
  </si>
  <si>
    <t>노   임   단   가</t>
    <phoneticPr fontId="5" type="noConversion"/>
  </si>
  <si>
    <t>분      야</t>
  </si>
  <si>
    <t>등급 및 종목</t>
  </si>
  <si>
    <t>고급기술자</t>
    <phoneticPr fontId="2" type="noConversion"/>
  </si>
  <si>
    <t>중급기술자</t>
    <phoneticPr fontId="2" type="noConversion"/>
  </si>
  <si>
    <t>초급기술자</t>
    <phoneticPr fontId="2" type="noConversion"/>
  </si>
  <si>
    <t>중급기능사</t>
    <phoneticPr fontId="2" type="noConversion"/>
  </si>
  <si>
    <t>건설기술자</t>
    <phoneticPr fontId="2" type="noConversion"/>
  </si>
  <si>
    <t>노임단가</t>
    <phoneticPr fontId="2" type="noConversion"/>
  </si>
  <si>
    <t>기준</t>
    <phoneticPr fontId="2" type="noConversion"/>
  </si>
  <si>
    <t>비고</t>
    <phoneticPr fontId="2" type="noConversion"/>
  </si>
  <si>
    <t>단순</t>
    <phoneticPr fontId="2" type="noConversion"/>
  </si>
  <si>
    <t>보통</t>
    <phoneticPr fontId="2" type="noConversion"/>
  </si>
  <si>
    <t>복잡</t>
    <phoneticPr fontId="2" type="noConversion"/>
  </si>
  <si>
    <t>=</t>
    <phoneticPr fontId="2" type="noConversion"/>
  </si>
  <si>
    <t>=</t>
    <phoneticPr fontId="2" type="noConversion"/>
  </si>
  <si>
    <t>=</t>
    <phoneticPr fontId="2" type="noConversion"/>
  </si>
  <si>
    <t>(</t>
    <phoneticPr fontId="2" type="noConversion"/>
  </si>
  <si>
    <t>×</t>
    <phoneticPr fontId="2" type="noConversion"/>
  </si>
  <si>
    <t>)</t>
    <phoneticPr fontId="2" type="noConversion"/>
  </si>
  <si>
    <t>)+</t>
    <phoneticPr fontId="2" type="noConversion"/>
  </si>
  <si>
    <t>(</t>
    <phoneticPr fontId="2" type="noConversion"/>
  </si>
  <si>
    <t>×</t>
    <phoneticPr fontId="2" type="noConversion"/>
  </si>
  <si>
    <t>{(</t>
    <phoneticPr fontId="2" type="noConversion"/>
  </si>
  <si>
    <t>)}=</t>
    <phoneticPr fontId="2" type="noConversion"/>
  </si>
  <si>
    <t>원</t>
    <phoneticPr fontId="2" type="noConversion"/>
  </si>
  <si>
    <t>×</t>
    <phoneticPr fontId="2" type="noConversion"/>
  </si>
  <si>
    <t>)}</t>
    <phoneticPr fontId="2" type="noConversion"/>
  </si>
  <si>
    <t>=</t>
    <phoneticPr fontId="2" type="noConversion"/>
  </si>
  <si>
    <t>원</t>
    <phoneticPr fontId="2" type="noConversion"/>
  </si>
  <si>
    <t>1장당단가</t>
    <phoneticPr fontId="2" type="noConversion"/>
  </si>
  <si>
    <t>시 공 상 세 도  작 성 비</t>
    <phoneticPr fontId="10" type="noConversion"/>
  </si>
  <si>
    <t xml:space="preserve">  - 단  순   : </t>
    <phoneticPr fontId="10" type="noConversion"/>
  </si>
  <si>
    <t>%</t>
    <phoneticPr fontId="10" type="noConversion"/>
  </si>
  <si>
    <t xml:space="preserve">  - 보  통   : </t>
    <phoneticPr fontId="10" type="noConversion"/>
  </si>
  <si>
    <t xml:space="preserve">  - 복  잡   : </t>
    <phoneticPr fontId="10" type="noConversion"/>
  </si>
  <si>
    <t>%</t>
    <phoneticPr fontId="10" type="noConversion"/>
  </si>
  <si>
    <t>2. 시공상세도작성비 산출</t>
    <phoneticPr fontId="10" type="noConversion"/>
  </si>
  <si>
    <t>시공상세도작성비 = ∑(시설물난이도별 공사비 ×시설물난이도별 요율)</t>
    <phoneticPr fontId="10" type="noConversion"/>
  </si>
  <si>
    <t>- 단  순   = 공사비 ×요율 =</t>
    <phoneticPr fontId="10" type="noConversion"/>
  </si>
  <si>
    <t>%</t>
    <phoneticPr fontId="10" type="noConversion"/>
  </si>
  <si>
    <t>원</t>
    <phoneticPr fontId="10" type="noConversion"/>
  </si>
  <si>
    <t>- 보  통   = 공사비 ×요율 =</t>
    <phoneticPr fontId="10" type="noConversion"/>
  </si>
  <si>
    <t>원</t>
    <phoneticPr fontId="10" type="noConversion"/>
  </si>
  <si>
    <t>- 복  잡   = 공사비 ×요율 =</t>
    <phoneticPr fontId="10" type="noConversion"/>
  </si>
  <si>
    <t>- 계</t>
    <phoneticPr fontId="10" type="noConversion"/>
  </si>
  <si>
    <t>백만원</t>
    <phoneticPr fontId="10" type="noConversion"/>
  </si>
  <si>
    <t>원</t>
    <phoneticPr fontId="10" type="noConversion"/>
  </si>
  <si>
    <t>3. 시공상세도 매수산정</t>
    <phoneticPr fontId="10" type="noConversion"/>
  </si>
  <si>
    <t>- 단  순   = 작성비 ÷ 매당 단가 =</t>
    <phoneticPr fontId="10" type="noConversion"/>
  </si>
  <si>
    <t>원  ÷</t>
    <phoneticPr fontId="10" type="noConversion"/>
  </si>
  <si>
    <t>매</t>
    <phoneticPr fontId="10" type="noConversion"/>
  </si>
  <si>
    <t>- 보  통   = 작성비 ÷ 매당 단가 =</t>
    <phoneticPr fontId="10" type="noConversion"/>
  </si>
  <si>
    <t>매</t>
    <phoneticPr fontId="10" type="noConversion"/>
  </si>
  <si>
    <t>- 복  잡   = 작성비 ÷ 매당 단가 =</t>
    <phoneticPr fontId="10" type="noConversion"/>
  </si>
  <si>
    <t>- 계</t>
    <phoneticPr fontId="10" type="noConversion"/>
  </si>
  <si>
    <t>(단순:</t>
    <phoneticPr fontId="2" type="noConversion"/>
  </si>
  <si>
    <t>,보통:</t>
    <phoneticPr fontId="2" type="noConversion"/>
  </si>
  <si>
    <t>,복잡:</t>
    <phoneticPr fontId="2" type="noConversion"/>
  </si>
  <si>
    <t>백만원 ×</t>
    <phoneticPr fontId="10" type="noConversion"/>
  </si>
  <si>
    <t>억원</t>
    <phoneticPr fontId="10" type="noConversion"/>
  </si>
  <si>
    <t>1. 시공상세도작성요율(요율산정참고)</t>
    <phoneticPr fontId="10" type="noConversion"/>
  </si>
  <si>
    <t>억원</t>
    <phoneticPr fontId="2" type="noConversion"/>
  </si>
  <si>
    <t>(VAT)</t>
    <phoneticPr fontId="2" type="noConversion"/>
  </si>
  <si>
    <t xml:space="preserve"> 난이도별 공사비율은 다음과 같이 가정
하고 사후 정산한다.</t>
    <phoneticPr fontId="10" type="noConversion"/>
  </si>
  <si>
    <t>원</t>
    <phoneticPr fontId="2" type="noConversion"/>
  </si>
  <si>
    <t>원</t>
    <phoneticPr fontId="2" type="noConversion"/>
  </si>
  <si>
    <t>=</t>
    <phoneticPr fontId="2" type="noConversion"/>
  </si>
  <si>
    <r>
      <t>1</t>
    </r>
    <r>
      <rPr>
        <sz val="11"/>
        <color indexed="8"/>
        <rFont val="맑은 고딕"/>
        <family val="3"/>
        <charset val="129"/>
        <scheme val="minor"/>
      </rPr>
      <t>장당 단가 산출근거</t>
    </r>
  </si>
  <si>
    <r>
      <t xml:space="preserve">{(0.24 × </t>
    </r>
    <r>
      <rPr>
        <sz val="11"/>
        <color indexed="8"/>
        <rFont val="맑은 고딕"/>
        <family val="3"/>
        <charset val="129"/>
        <scheme val="minor"/>
      </rPr>
      <t>초급기술자 노임단가) + (0.49 × 중급기능사 노임단가)}</t>
    </r>
  </si>
  <si>
    <r>
      <t xml:space="preserve">{(0.34 × </t>
    </r>
    <r>
      <rPr>
        <sz val="11"/>
        <color indexed="8"/>
        <rFont val="맑은 고딕"/>
        <family val="3"/>
        <charset val="129"/>
        <scheme val="minor"/>
      </rPr>
      <t>중급기술자 노임단가) + (0.70 × 중급기능사 노임단가)}</t>
    </r>
  </si>
  <si>
    <r>
      <t xml:space="preserve">{(0.20 × </t>
    </r>
    <r>
      <rPr>
        <sz val="11"/>
        <color indexed="8"/>
        <rFont val="맑은 고딕"/>
        <family val="3"/>
        <charset val="129"/>
        <scheme val="minor"/>
      </rPr>
      <t>고급기술자 노임단가) + (0.44 × 중급기술자 노임단가)
 + (0.91 × 중급기능사 노임단가)}</t>
    </r>
    <phoneticPr fontId="3" type="noConversion"/>
  </si>
  <si>
    <r>
      <t>시설물 난이도별 요율</t>
    </r>
    <r>
      <rPr>
        <sz val="11"/>
        <color indexed="8"/>
        <rFont val="맑은 고딕"/>
        <family val="3"/>
        <charset val="129"/>
        <scheme val="minor"/>
      </rPr>
      <t>(%)</t>
    </r>
  </si>
  <si>
    <r>
      <t>1</t>
    </r>
    <r>
      <rPr>
        <sz val="11"/>
        <color indexed="8"/>
        <rFont val="맑은 고딕"/>
        <family val="3"/>
        <charset val="129"/>
        <scheme val="minor"/>
      </rPr>
      <t>억원 이하</t>
    </r>
  </si>
  <si>
    <r>
      <t>2</t>
    </r>
    <r>
      <rPr>
        <sz val="11"/>
        <color indexed="8"/>
        <rFont val="맑은 고딕"/>
        <family val="3"/>
        <charset val="129"/>
        <scheme val="minor"/>
      </rPr>
      <t>억원 이하</t>
    </r>
  </si>
  <si>
    <r>
      <t>3</t>
    </r>
    <r>
      <rPr>
        <sz val="11"/>
        <color indexed="8"/>
        <rFont val="맑은 고딕"/>
        <family val="3"/>
        <charset val="129"/>
        <scheme val="minor"/>
      </rPr>
      <t>억원 이하</t>
    </r>
  </si>
  <si>
    <r>
      <t>5</t>
    </r>
    <r>
      <rPr>
        <sz val="11"/>
        <color indexed="8"/>
        <rFont val="맑은 고딕"/>
        <family val="3"/>
        <charset val="129"/>
        <scheme val="minor"/>
      </rPr>
      <t>억원 이하</t>
    </r>
  </si>
  <si>
    <r>
      <t>10</t>
    </r>
    <r>
      <rPr>
        <sz val="11"/>
        <color indexed="8"/>
        <rFont val="맑은 고딕"/>
        <family val="3"/>
        <charset val="129"/>
        <scheme val="minor"/>
      </rPr>
      <t>억원 이하</t>
    </r>
  </si>
  <si>
    <r>
      <t>20</t>
    </r>
    <r>
      <rPr>
        <sz val="11"/>
        <color indexed="8"/>
        <rFont val="맑은 고딕"/>
        <family val="3"/>
        <charset val="129"/>
        <scheme val="minor"/>
      </rPr>
      <t>억원 이하</t>
    </r>
  </si>
  <si>
    <r>
      <t>30</t>
    </r>
    <r>
      <rPr>
        <sz val="11"/>
        <color indexed="8"/>
        <rFont val="맑은 고딕"/>
        <family val="3"/>
        <charset val="129"/>
        <scheme val="minor"/>
      </rPr>
      <t>억원 이하</t>
    </r>
  </si>
  <si>
    <r>
      <t>50</t>
    </r>
    <r>
      <rPr>
        <sz val="11"/>
        <color indexed="8"/>
        <rFont val="맑은 고딕"/>
        <family val="3"/>
        <charset val="129"/>
        <scheme val="minor"/>
      </rPr>
      <t>억원 이하</t>
    </r>
  </si>
  <si>
    <r>
      <t>100</t>
    </r>
    <r>
      <rPr>
        <sz val="11"/>
        <color indexed="8"/>
        <rFont val="맑은 고딕"/>
        <family val="3"/>
        <charset val="129"/>
        <scheme val="minor"/>
      </rPr>
      <t>억원 이하</t>
    </r>
  </si>
  <si>
    <r>
      <t>200</t>
    </r>
    <r>
      <rPr>
        <sz val="11"/>
        <color indexed="8"/>
        <rFont val="맑은 고딕"/>
        <family val="3"/>
        <charset val="129"/>
        <scheme val="minor"/>
      </rPr>
      <t>억원 이하</t>
    </r>
  </si>
  <si>
    <r>
      <t>300</t>
    </r>
    <r>
      <rPr>
        <sz val="11"/>
        <color indexed="8"/>
        <rFont val="맑은 고딕"/>
        <family val="3"/>
        <charset val="129"/>
        <scheme val="minor"/>
      </rPr>
      <t>억원 이하</t>
    </r>
  </si>
  <si>
    <r>
      <t>500</t>
    </r>
    <r>
      <rPr>
        <sz val="11"/>
        <color indexed="8"/>
        <rFont val="맑은 고딕"/>
        <family val="3"/>
        <charset val="129"/>
        <scheme val="minor"/>
      </rPr>
      <t>억원 이하</t>
    </r>
  </si>
  <si>
    <r>
      <t>1,000</t>
    </r>
    <r>
      <rPr>
        <sz val="11"/>
        <color indexed="8"/>
        <rFont val="맑은 고딕"/>
        <family val="3"/>
        <charset val="129"/>
        <scheme val="minor"/>
      </rPr>
      <t>억원 이하</t>
    </r>
  </si>
  <si>
    <r>
      <t>2,000</t>
    </r>
    <r>
      <rPr>
        <sz val="11"/>
        <color indexed="8"/>
        <rFont val="맑은 고딕"/>
        <family val="3"/>
        <charset val="129"/>
        <scheme val="minor"/>
      </rPr>
      <t>억원 이하</t>
    </r>
  </si>
  <si>
    <r>
      <t>3,000</t>
    </r>
    <r>
      <rPr>
        <sz val="11"/>
        <color indexed="8"/>
        <rFont val="맑은 고딕"/>
        <family val="3"/>
        <charset val="129"/>
        <scheme val="minor"/>
      </rPr>
      <t>억원 이하</t>
    </r>
  </si>
  <si>
    <r>
      <t>5,000</t>
    </r>
    <r>
      <rPr>
        <sz val="11"/>
        <color indexed="8"/>
        <rFont val="맑은 고딕"/>
        <family val="3"/>
        <charset val="129"/>
        <scheme val="minor"/>
      </rPr>
      <t>억원 이하</t>
    </r>
  </si>
  <si>
    <r>
      <t>5,000</t>
    </r>
    <r>
      <rPr>
        <sz val="11"/>
        <color indexed="8"/>
        <rFont val="맑은 고딕"/>
        <family val="3"/>
        <charset val="129"/>
        <scheme val="minor"/>
      </rPr>
      <t>억원 초과</t>
    </r>
  </si>
  <si>
    <r>
      <t>= 45.5535 × (</t>
    </r>
    <r>
      <rPr>
        <sz val="11"/>
        <color indexed="8"/>
        <rFont val="맑은 고딕"/>
        <family val="3"/>
        <charset val="129"/>
        <scheme val="minor"/>
      </rPr>
      <t>공사비)</t>
    </r>
    <r>
      <rPr>
        <vertAlign val="superscript"/>
        <sz val="11"/>
        <color indexed="8"/>
        <rFont val="맑은 고딕"/>
        <family val="3"/>
        <charset val="129"/>
        <scheme val="minor"/>
      </rPr>
      <t>-0.1924</t>
    </r>
  </si>
  <si>
    <r>
      <t>= 50.6135 × (</t>
    </r>
    <r>
      <rPr>
        <sz val="11"/>
        <color indexed="8"/>
        <rFont val="맑은 고딕"/>
        <family val="3"/>
        <charset val="129"/>
        <scheme val="minor"/>
      </rPr>
      <t>공사비)</t>
    </r>
    <r>
      <rPr>
        <vertAlign val="superscript"/>
        <sz val="11"/>
        <color indexed="8"/>
        <rFont val="맑은 고딕"/>
        <family val="3"/>
        <charset val="129"/>
        <scheme val="minor"/>
      </rPr>
      <t>-0.1924</t>
    </r>
  </si>
  <si>
    <r>
      <t>= 55.6734 × (</t>
    </r>
    <r>
      <rPr>
        <sz val="11"/>
        <color indexed="8"/>
        <rFont val="맑은 고딕"/>
        <family val="3"/>
        <charset val="129"/>
        <scheme val="minor"/>
      </rPr>
      <t>공사비)</t>
    </r>
    <r>
      <rPr>
        <vertAlign val="superscript"/>
        <sz val="11"/>
        <color indexed="8"/>
        <rFont val="맑은 고딕"/>
        <family val="3"/>
        <charset val="129"/>
        <scheme val="minor"/>
      </rPr>
      <t>-0.1924</t>
    </r>
  </si>
  <si>
    <r>
      <t>비고</t>
    </r>
    <r>
      <rPr>
        <sz val="11"/>
        <color indexed="8"/>
        <rFont val="맑은 고딕"/>
        <family val="3"/>
        <charset val="129"/>
        <scheme val="minor"/>
      </rPr>
      <t>. 5,000억원 초과의 경우 공식에 의해 산출된 요율은 소수점 셋째자리에서 반올림한다.</t>
    </r>
  </si>
  <si>
    <r>
      <rPr>
        <b/>
        <sz val="10"/>
        <rFont val="맑은 고딕"/>
        <family val="3"/>
        <charset val="129"/>
        <scheme val="minor"/>
      </rPr>
      <t xml:space="preserve">    2 . 적용대상 공사비</t>
    </r>
    <r>
      <rPr>
        <sz val="10"/>
        <rFont val="맑은 고딕"/>
        <family val="3"/>
        <charset val="129"/>
        <scheme val="minor"/>
      </rPr>
      <t xml:space="preserve"> : 추정공사비 ÷ 부가가치세</t>
    </r>
    <phoneticPr fontId="5" type="noConversion"/>
  </si>
  <si>
    <t>시공상세도작성비의 요율</t>
    <phoneticPr fontId="3" type="noConversion"/>
  </si>
  <si>
    <t>시공상세도 작성요율 산출</t>
    <phoneticPr fontId="5" type="noConversion"/>
  </si>
  <si>
    <t>시공상세도 1장당 단가 산출근거</t>
    <phoneticPr fontId="3" type="noConversion"/>
  </si>
  <si>
    <t>◎ 00000 정비사업  :</t>
    <phoneticPr fontId="5" type="noConversion"/>
  </si>
  <si>
    <t>도급액</t>
    <phoneticPr fontId="2" type="noConversion"/>
  </si>
  <si>
    <t>관급자재대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</si>
</sst>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176" formatCode="0_ "/>
    <numFmt numFmtId="177" formatCode="#,##0_);[Red]\(#,##0\)"/>
    <numFmt numFmtId="178" formatCode="#,##0.0"/>
    <numFmt numFmtId="179" formatCode="0_);[Red]\(0\)"/>
    <numFmt numFmtId="180" formatCode="0\ &quot;식&quot;"/>
    <numFmt numFmtId="181" formatCode="#,##0.000"/>
    <numFmt numFmtId="182" formatCode="0.000\ %"/>
    <numFmt numFmtId="183" formatCode="&quot;×&quot;\ \ 0.0"/>
    <numFmt numFmtId="184" formatCode="&quot;×        &quot;0.0"/>
    <numFmt numFmtId="185" formatCode="#,##0.0_ "/>
    <numFmt numFmtId="186" formatCode="0.000%"/>
    <numFmt numFmtId="187" formatCode="#,##0_ "/>
    <numFmt numFmtId="188" formatCode="0.0"/>
  </numFmts>
  <fonts count="3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12"/>
      <name val="바탕체"/>
      <family val="1"/>
      <charset val="129"/>
    </font>
    <font>
      <sz val="8"/>
      <name val="맑은 고딕"/>
      <family val="2"/>
    </font>
    <font>
      <sz val="11"/>
      <name val="돋움"/>
      <family val="3"/>
      <charset val="129"/>
    </font>
    <font>
      <sz val="10"/>
      <color indexed="8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바탕"/>
      <family val="1"/>
      <charset val="129"/>
    </font>
    <font>
      <sz val="9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vertAlign val="superscript"/>
      <sz val="11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indexed="12"/>
      <name val="맑은 고딕"/>
      <family val="3"/>
      <charset val="129"/>
      <scheme val="minor"/>
    </font>
    <font>
      <sz val="10"/>
      <color indexed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/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Down="1">
      <left style="thin">
        <color rgb="FF000000"/>
      </left>
      <right style="thin">
        <color rgb="FF000000"/>
      </right>
      <top/>
      <bottom style="double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 diagonalDown="1">
      <left style="thin">
        <color indexed="64"/>
      </left>
      <right style="thin">
        <color indexed="8"/>
      </right>
      <top style="thin">
        <color indexed="64"/>
      </top>
      <bottom/>
      <diagonal style="thin">
        <color indexed="8"/>
      </diagonal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 diagonalDown="1">
      <left style="thin">
        <color indexed="64"/>
      </left>
      <right/>
      <top/>
      <bottom/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6" fillId="0" borderId="0"/>
    <xf numFmtId="41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0" fontId="4" fillId="0" borderId="0"/>
  </cellStyleXfs>
  <cellXfs count="167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/>
    <xf numFmtId="0" fontId="8" fillId="0" borderId="0" xfId="0" applyFont="1">
      <alignment vertical="center"/>
    </xf>
    <xf numFmtId="0" fontId="11" fillId="0" borderId="0" xfId="0" applyFont="1" applyAlignment="1">
      <alignment horizontal="justify" vertical="center"/>
    </xf>
    <xf numFmtId="0" fontId="12" fillId="0" borderId="2" xfId="0" applyFont="1" applyBorder="1" applyAlignment="1">
      <alignment horizontal="center" vertical="center" wrapText="1"/>
    </xf>
    <xf numFmtId="3" fontId="14" fillId="0" borderId="16" xfId="6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right" vertical="center" wrapText="1"/>
    </xf>
    <xf numFmtId="0" fontId="12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177" fontId="19" fillId="0" borderId="0" xfId="2" applyNumberFormat="1" applyFont="1" applyBorder="1" applyAlignment="1">
      <alignment vertical="center"/>
    </xf>
    <xf numFmtId="177" fontId="20" fillId="0" borderId="0" xfId="2" applyNumberFormat="1" applyFont="1" applyBorder="1" applyAlignment="1">
      <alignment vertical="center"/>
    </xf>
    <xf numFmtId="3" fontId="21" fillId="0" borderId="0" xfId="2" applyNumberFormat="1" applyFont="1" applyBorder="1" applyAlignment="1">
      <alignment vertical="center"/>
    </xf>
    <xf numFmtId="3" fontId="22" fillId="0" borderId="0" xfId="2" applyNumberFormat="1" applyFont="1" applyBorder="1" applyAlignment="1">
      <alignment vertical="center"/>
    </xf>
    <xf numFmtId="3" fontId="23" fillId="0" borderId="0" xfId="2" applyNumberFormat="1" applyFont="1" applyBorder="1" applyAlignment="1">
      <alignment vertical="center"/>
    </xf>
    <xf numFmtId="178" fontId="23" fillId="0" borderId="0" xfId="2" applyNumberFormat="1" applyFont="1" applyBorder="1" applyAlignment="1">
      <alignment vertical="center"/>
    </xf>
    <xf numFmtId="3" fontId="22" fillId="0" borderId="0" xfId="2" applyNumberFormat="1" applyFont="1" applyFill="1" applyBorder="1" applyAlignment="1">
      <alignment vertical="center"/>
    </xf>
    <xf numFmtId="3" fontId="23" fillId="0" borderId="0" xfId="2" applyNumberFormat="1" applyFont="1" applyFill="1" applyBorder="1" applyAlignment="1">
      <alignment vertical="center"/>
    </xf>
    <xf numFmtId="3" fontId="21" fillId="0" borderId="0" xfId="2" applyNumberFormat="1" applyFont="1" applyFill="1" applyBorder="1" applyAlignment="1">
      <alignment vertical="center"/>
    </xf>
    <xf numFmtId="0" fontId="21" fillId="0" borderId="0" xfId="3" applyFont="1" applyFill="1" applyBorder="1" applyAlignment="1">
      <alignment vertical="center"/>
    </xf>
    <xf numFmtId="41" fontId="24" fillId="0" borderId="0" xfId="4" applyFont="1" applyFill="1" applyBorder="1" applyAlignment="1">
      <alignment vertical="center"/>
    </xf>
    <xf numFmtId="179" fontId="21" fillId="0" borderId="0" xfId="2" applyNumberFormat="1" applyFont="1" applyBorder="1" applyAlignment="1">
      <alignment horizontal="center" vertical="center"/>
    </xf>
    <xf numFmtId="180" fontId="21" fillId="0" borderId="0" xfId="3" applyNumberFormat="1" applyFont="1" applyFill="1" applyBorder="1" applyAlignment="1">
      <alignment horizontal="center" vertical="center"/>
    </xf>
    <xf numFmtId="3" fontId="22" fillId="0" borderId="0" xfId="2" applyNumberFormat="1" applyFont="1" applyFill="1" applyBorder="1" applyAlignment="1">
      <alignment horizontal="center" vertical="center"/>
    </xf>
    <xf numFmtId="41" fontId="22" fillId="0" borderId="0" xfId="4" applyNumberFormat="1" applyFont="1" applyFill="1" applyBorder="1" applyAlignment="1">
      <alignment vertical="center"/>
    </xf>
    <xf numFmtId="3" fontId="24" fillId="0" borderId="0" xfId="2" applyNumberFormat="1" applyFont="1" applyFill="1" applyBorder="1" applyAlignment="1">
      <alignment vertical="center"/>
    </xf>
    <xf numFmtId="178" fontId="21" fillId="0" borderId="0" xfId="2" applyNumberFormat="1" applyFont="1" applyBorder="1" applyAlignment="1">
      <alignment vertical="center"/>
    </xf>
    <xf numFmtId="0" fontId="21" fillId="0" borderId="0" xfId="2" applyFont="1" applyAlignment="1">
      <alignment vertical="center"/>
    </xf>
    <xf numFmtId="41" fontId="21" fillId="0" borderId="0" xfId="4" applyFont="1" applyFill="1" applyBorder="1" applyAlignment="1">
      <alignment vertical="center"/>
    </xf>
    <xf numFmtId="178" fontId="21" fillId="0" borderId="0" xfId="2" applyNumberFormat="1" applyFont="1" applyBorder="1" applyAlignment="1">
      <alignment horizontal="center" vertical="center"/>
    </xf>
    <xf numFmtId="3" fontId="21" fillId="0" borderId="0" xfId="2" applyNumberFormat="1" applyFont="1" applyBorder="1" applyAlignment="1">
      <alignment horizontal="center" vertical="center"/>
    </xf>
    <xf numFmtId="41" fontId="22" fillId="0" borderId="0" xfId="4" applyFont="1" applyFill="1" applyBorder="1" applyAlignment="1">
      <alignment vertical="center"/>
    </xf>
    <xf numFmtId="0" fontId="21" fillId="0" borderId="0" xfId="2" applyFont="1" applyBorder="1" applyAlignment="1">
      <alignment vertical="center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2" fontId="15" fillId="2" borderId="16" xfId="0" applyNumberFormat="1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3" fontId="21" fillId="0" borderId="0" xfId="2" applyNumberFormat="1" applyFont="1" applyAlignment="1">
      <alignment vertical="center"/>
    </xf>
    <xf numFmtId="3" fontId="21" fillId="0" borderId="17" xfId="2" applyNumberFormat="1" applyFont="1" applyBorder="1" applyAlignment="1">
      <alignment horizontal="center" vertical="center"/>
    </xf>
    <xf numFmtId="3" fontId="22" fillId="0" borderId="21" xfId="2" applyNumberFormat="1" applyFont="1" applyBorder="1" applyAlignment="1">
      <alignment horizontal="center" vertical="center"/>
    </xf>
    <xf numFmtId="3" fontId="24" fillId="0" borderId="22" xfId="2" applyNumberFormat="1" applyFont="1" applyBorder="1" applyAlignment="1">
      <alignment horizontal="center" vertical="center"/>
    </xf>
    <xf numFmtId="181" fontId="24" fillId="0" borderId="23" xfId="2" applyNumberFormat="1" applyFont="1" applyBorder="1" applyAlignment="1">
      <alignment horizontal="center" vertical="center"/>
    </xf>
    <xf numFmtId="3" fontId="22" fillId="0" borderId="29" xfId="2" applyNumberFormat="1" applyFont="1" applyBorder="1" applyAlignment="1">
      <alignment horizontal="center" vertical="center"/>
    </xf>
    <xf numFmtId="3" fontId="21" fillId="0" borderId="30" xfId="2" applyNumberFormat="1" applyFont="1" applyBorder="1" applyAlignment="1">
      <alignment horizontal="center" vertical="center"/>
    </xf>
    <xf numFmtId="181" fontId="21" fillId="0" borderId="31" xfId="2" applyNumberFormat="1" applyFont="1" applyBorder="1" applyAlignment="1">
      <alignment horizontal="center" vertical="center"/>
    </xf>
    <xf numFmtId="3" fontId="23" fillId="0" borderId="0" xfId="2" applyNumberFormat="1" applyFont="1" applyBorder="1" applyAlignment="1">
      <alignment horizontal="center" vertical="center"/>
    </xf>
    <xf numFmtId="3" fontId="22" fillId="0" borderId="0" xfId="2" applyNumberFormat="1" applyFont="1" applyBorder="1" applyAlignment="1">
      <alignment horizontal="center" vertical="center"/>
    </xf>
    <xf numFmtId="181" fontId="22" fillId="0" borderId="0" xfId="2" applyNumberFormat="1" applyFont="1" applyBorder="1" applyAlignment="1">
      <alignment horizontal="center" vertical="center"/>
    </xf>
    <xf numFmtId="3" fontId="24" fillId="0" borderId="0" xfId="2" applyNumberFormat="1" applyFont="1" applyBorder="1" applyAlignment="1">
      <alignment vertical="center"/>
    </xf>
    <xf numFmtId="0" fontId="21" fillId="0" borderId="0" xfId="2" applyFont="1" applyAlignment="1">
      <alignment horizontal="center" vertical="center"/>
    </xf>
    <xf numFmtId="177" fontId="21" fillId="0" borderId="0" xfId="2" applyNumberFormat="1" applyFont="1" applyBorder="1" applyAlignment="1">
      <alignment vertical="center"/>
    </xf>
    <xf numFmtId="179" fontId="21" fillId="0" borderId="0" xfId="2" applyNumberFormat="1" applyFont="1" applyBorder="1" applyAlignment="1">
      <alignment vertical="center"/>
    </xf>
    <xf numFmtId="182" fontId="21" fillId="0" borderId="0" xfId="5" applyNumberFormat="1" applyFont="1" applyBorder="1" applyAlignment="1">
      <alignment horizontal="center" vertical="center"/>
    </xf>
    <xf numFmtId="183" fontId="21" fillId="0" borderId="0" xfId="2" applyNumberFormat="1" applyFont="1" applyBorder="1" applyAlignment="1">
      <alignment horizontal="center" vertical="center"/>
    </xf>
    <xf numFmtId="0" fontId="21" fillId="0" borderId="0" xfId="2" applyFont="1" applyBorder="1" applyAlignment="1">
      <alignment horizontal="center" vertical="center"/>
    </xf>
    <xf numFmtId="177" fontId="21" fillId="0" borderId="0" xfId="2" applyNumberFormat="1" applyFont="1" applyFill="1" applyBorder="1" applyAlignment="1">
      <alignment vertical="center"/>
    </xf>
    <xf numFmtId="182" fontId="21" fillId="0" borderId="0" xfId="5" applyNumberFormat="1" applyFont="1" applyBorder="1" applyAlignment="1">
      <alignment horizontal="left" vertical="center"/>
    </xf>
    <xf numFmtId="184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185" fontId="25" fillId="0" borderId="0" xfId="5" applyNumberFormat="1" applyFont="1" applyBorder="1" applyAlignment="1">
      <alignment horizontal="left" vertical="center"/>
    </xf>
    <xf numFmtId="184" fontId="26" fillId="0" borderId="0" xfId="0" applyNumberFormat="1" applyFont="1" applyAlignment="1">
      <alignment horizontal="left" vertical="center"/>
    </xf>
    <xf numFmtId="0" fontId="25" fillId="0" borderId="0" xfId="2" applyFont="1" applyBorder="1" applyAlignment="1">
      <alignment horizontal="center" vertical="center"/>
    </xf>
    <xf numFmtId="177" fontId="26" fillId="0" borderId="0" xfId="0" applyNumberFormat="1" applyFont="1">
      <alignment vertical="center"/>
    </xf>
    <xf numFmtId="179" fontId="25" fillId="0" borderId="0" xfId="2" applyNumberFormat="1" applyFont="1" applyBorder="1" applyAlignment="1">
      <alignment vertical="center"/>
    </xf>
    <xf numFmtId="0" fontId="27" fillId="0" borderId="0" xfId="0" applyFont="1">
      <alignment vertical="center"/>
    </xf>
    <xf numFmtId="0" fontId="28" fillId="0" borderId="0" xfId="0" applyFont="1" applyAlignment="1">
      <alignment horizontal="right" vertical="center"/>
    </xf>
    <xf numFmtId="186" fontId="28" fillId="0" borderId="0" xfId="0" applyNumberFormat="1" applyFont="1">
      <alignment vertical="center"/>
    </xf>
    <xf numFmtId="0" fontId="28" fillId="0" borderId="0" xfId="0" applyFont="1" applyAlignment="1">
      <alignment horizontal="center" vertical="center"/>
    </xf>
    <xf numFmtId="177" fontId="29" fillId="0" borderId="0" xfId="2" applyNumberFormat="1" applyFont="1" applyFill="1" applyBorder="1" applyAlignment="1">
      <alignment vertical="center"/>
    </xf>
    <xf numFmtId="179" fontId="29" fillId="0" borderId="0" xfId="2" applyNumberFormat="1" applyFont="1" applyBorder="1" applyAlignment="1">
      <alignment vertical="center"/>
    </xf>
    <xf numFmtId="177" fontId="20" fillId="0" borderId="0" xfId="2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1" fillId="0" borderId="0" xfId="7" quotePrefix="1" applyFont="1" applyBorder="1" applyAlignment="1">
      <alignment vertical="center"/>
    </xf>
    <xf numFmtId="0" fontId="21" fillId="0" borderId="0" xfId="7" applyFont="1" applyBorder="1" applyAlignment="1">
      <alignment vertical="center"/>
    </xf>
    <xf numFmtId="2" fontId="21" fillId="0" borderId="0" xfId="7" applyNumberFormat="1" applyFont="1" applyBorder="1" applyAlignment="1">
      <alignment vertical="center"/>
    </xf>
    <xf numFmtId="188" fontId="21" fillId="0" borderId="0" xfId="7" applyNumberFormat="1" applyFont="1" applyBorder="1" applyAlignment="1">
      <alignment vertical="center"/>
    </xf>
    <xf numFmtId="187" fontId="21" fillId="0" borderId="0" xfId="7" applyNumberFormat="1" applyFont="1" applyBorder="1" applyAlignment="1">
      <alignment vertical="center"/>
    </xf>
    <xf numFmtId="0" fontId="21" fillId="0" borderId="0" xfId="7" applyNumberFormat="1" applyFont="1" applyBorder="1" applyAlignment="1" applyProtection="1">
      <alignment vertical="center"/>
    </xf>
    <xf numFmtId="37" fontId="21" fillId="0" borderId="0" xfId="7" applyNumberFormat="1" applyFont="1" applyBorder="1" applyAlignment="1" applyProtection="1">
      <alignment vertical="center"/>
    </xf>
    <xf numFmtId="0" fontId="22" fillId="0" borderId="0" xfId="7" quotePrefix="1" applyFont="1" applyBorder="1" applyAlignment="1">
      <alignment vertical="center"/>
    </xf>
    <xf numFmtId="37" fontId="22" fillId="0" borderId="0" xfId="7" applyNumberFormat="1" applyFont="1" applyBorder="1" applyAlignment="1" applyProtection="1">
      <alignment vertical="center"/>
    </xf>
    <xf numFmtId="37" fontId="21" fillId="0" borderId="0" xfId="7" applyNumberFormat="1" applyFont="1" applyBorder="1" applyAlignment="1">
      <alignment vertical="center"/>
    </xf>
    <xf numFmtId="41" fontId="21" fillId="0" borderId="0" xfId="1" applyFont="1" applyBorder="1" applyAlignment="1">
      <alignment vertical="center"/>
    </xf>
    <xf numFmtId="0" fontId="21" fillId="0" borderId="39" xfId="7" applyFont="1" applyBorder="1" applyAlignment="1">
      <alignment horizontal="center" vertical="center"/>
    </xf>
    <xf numFmtId="0" fontId="21" fillId="0" borderId="40" xfId="7" quotePrefix="1" applyFont="1" applyBorder="1" applyAlignment="1">
      <alignment horizontal="center" vertical="center"/>
    </xf>
    <xf numFmtId="0" fontId="21" fillId="0" borderId="40" xfId="7" applyFont="1" applyBorder="1" applyAlignment="1">
      <alignment horizontal="center" vertical="center"/>
    </xf>
    <xf numFmtId="0" fontId="21" fillId="0" borderId="41" xfId="7" applyFont="1" applyBorder="1" applyAlignment="1">
      <alignment horizontal="center" vertical="center"/>
    </xf>
    <xf numFmtId="0" fontId="21" fillId="0" borderId="42" xfId="7" applyFont="1" applyBorder="1" applyAlignment="1">
      <alignment horizontal="center" vertical="center"/>
    </xf>
    <xf numFmtId="0" fontId="21" fillId="0" borderId="43" xfId="7" applyFont="1" applyBorder="1" applyAlignment="1">
      <alignment vertical="center"/>
    </xf>
    <xf numFmtId="0" fontId="22" fillId="0" borderId="43" xfId="7" applyFont="1" applyBorder="1" applyAlignment="1">
      <alignment vertical="center"/>
    </xf>
    <xf numFmtId="0" fontId="21" fillId="0" borderId="44" xfId="7" applyFont="1" applyBorder="1" applyAlignment="1">
      <alignment horizontal="center" vertical="center"/>
    </xf>
    <xf numFmtId="0" fontId="21" fillId="0" borderId="45" xfId="7" applyFont="1" applyBorder="1" applyAlignment="1">
      <alignment vertical="center"/>
    </xf>
    <xf numFmtId="0" fontId="21" fillId="0" borderId="46" xfId="7" applyFont="1" applyBorder="1" applyAlignment="1">
      <alignment vertical="center"/>
    </xf>
    <xf numFmtId="0" fontId="12" fillId="0" borderId="7" xfId="0" applyFont="1" applyFill="1" applyBorder="1" applyAlignment="1">
      <alignment horizontal="right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right" vertical="center" wrapText="1"/>
    </xf>
    <xf numFmtId="9" fontId="21" fillId="0" borderId="0" xfId="7" applyNumberFormat="1" applyFont="1" applyBorder="1" applyAlignment="1">
      <alignment vertical="center"/>
    </xf>
    <xf numFmtId="37" fontId="21" fillId="0" borderId="0" xfId="7" applyNumberFormat="1" applyFont="1" applyBorder="1" applyAlignment="1" applyProtection="1">
      <alignment horizontal="center" vertical="center"/>
    </xf>
    <xf numFmtId="0" fontId="30" fillId="0" borderId="0" xfId="7" applyFont="1" applyBorder="1" applyAlignment="1">
      <alignment horizontal="center" vertical="center"/>
    </xf>
    <xf numFmtId="1" fontId="21" fillId="2" borderId="0" xfId="7" applyNumberFormat="1" applyFont="1" applyFill="1" applyBorder="1" applyAlignment="1">
      <alignment vertical="center"/>
    </xf>
    <xf numFmtId="0" fontId="21" fillId="0" borderId="0" xfId="7" applyFont="1" applyBorder="1" applyAlignment="1">
      <alignment vertical="center" wrapText="1"/>
    </xf>
    <xf numFmtId="0" fontId="21" fillId="0" borderId="0" xfId="7" applyFont="1" applyBorder="1" applyAlignment="1">
      <alignment vertical="center"/>
    </xf>
    <xf numFmtId="177" fontId="30" fillId="0" borderId="0" xfId="2" applyNumberFormat="1" applyFont="1" applyBorder="1" applyAlignment="1">
      <alignment horizontal="center" vertical="center"/>
    </xf>
    <xf numFmtId="0" fontId="15" fillId="0" borderId="9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3" fontId="21" fillId="0" borderId="17" xfId="2" applyNumberFormat="1" applyFont="1" applyBorder="1" applyAlignment="1">
      <alignment horizontal="center" vertical="center"/>
    </xf>
    <xf numFmtId="3" fontId="21" fillId="0" borderId="18" xfId="2" applyNumberFormat="1" applyFont="1" applyBorder="1" applyAlignment="1">
      <alignment horizontal="center" vertical="center"/>
    </xf>
    <xf numFmtId="3" fontId="21" fillId="0" borderId="19" xfId="2" applyNumberFormat="1" applyFont="1" applyBorder="1" applyAlignment="1">
      <alignment horizontal="center" vertical="center"/>
    </xf>
    <xf numFmtId="3" fontId="21" fillId="0" borderId="20" xfId="2" applyNumberFormat="1" applyFont="1" applyBorder="1" applyAlignment="1">
      <alignment horizontal="center" vertical="center"/>
    </xf>
    <xf numFmtId="3" fontId="21" fillId="0" borderId="28" xfId="2" applyNumberFormat="1" applyFont="1" applyBorder="1" applyAlignment="1">
      <alignment horizontal="center" vertical="center"/>
    </xf>
    <xf numFmtId="3" fontId="21" fillId="0" borderId="24" xfId="2" applyNumberFormat="1" applyFont="1" applyBorder="1" applyAlignment="1">
      <alignment horizontal="center" vertical="center" wrapText="1"/>
    </xf>
    <xf numFmtId="3" fontId="21" fillId="0" borderId="25" xfId="2" applyNumberFormat="1" applyFont="1" applyBorder="1" applyAlignment="1">
      <alignment horizontal="center" vertical="center" wrapText="1"/>
    </xf>
    <xf numFmtId="3" fontId="21" fillId="0" borderId="26" xfId="2" applyNumberFormat="1" applyFont="1" applyBorder="1" applyAlignment="1">
      <alignment horizontal="center" vertical="center"/>
    </xf>
    <xf numFmtId="3" fontId="21" fillId="0" borderId="27" xfId="2" applyNumberFormat="1" applyFont="1" applyBorder="1" applyAlignment="1">
      <alignment horizontal="center" vertical="center"/>
    </xf>
    <xf numFmtId="3" fontId="21" fillId="0" borderId="32" xfId="2" applyNumberFormat="1" applyFont="1" applyBorder="1" applyAlignment="1">
      <alignment horizontal="center" vertical="center"/>
    </xf>
    <xf numFmtId="3" fontId="21" fillId="0" borderId="33" xfId="2" applyNumberFormat="1" applyFont="1" applyBorder="1" applyAlignment="1">
      <alignment horizontal="center" vertical="center"/>
    </xf>
    <xf numFmtId="3" fontId="22" fillId="0" borderId="0" xfId="2" applyNumberFormat="1" applyFont="1" applyFill="1" applyBorder="1" applyAlignment="1">
      <alignment horizontal="center" vertical="center"/>
    </xf>
    <xf numFmtId="3" fontId="22" fillId="0" borderId="34" xfId="2" applyNumberFormat="1" applyFont="1" applyFill="1" applyBorder="1" applyAlignment="1">
      <alignment horizontal="center" vertical="center"/>
    </xf>
    <xf numFmtId="181" fontId="22" fillId="0" borderId="0" xfId="2" applyNumberFormat="1" applyFont="1" applyFill="1" applyBorder="1" applyAlignment="1">
      <alignment horizontal="center" vertical="center"/>
    </xf>
    <xf numFmtId="3" fontId="22" fillId="0" borderId="0" xfId="2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3" fontId="15" fillId="0" borderId="16" xfId="6" applyNumberFormat="1" applyFont="1" applyBorder="1" applyAlignment="1">
      <alignment horizontal="center" vertical="center"/>
    </xf>
    <xf numFmtId="3" fontId="15" fillId="0" borderId="37" xfId="6" applyNumberFormat="1" applyFont="1" applyBorder="1" applyAlignment="1">
      <alignment horizontal="center" vertical="center"/>
    </xf>
    <xf numFmtId="3" fontId="15" fillId="0" borderId="36" xfId="6" applyNumberFormat="1" applyFont="1" applyBorder="1" applyAlignment="1">
      <alignment horizontal="center" vertical="center"/>
    </xf>
    <xf numFmtId="3" fontId="15" fillId="0" borderId="35" xfId="6" applyNumberFormat="1" applyFont="1" applyBorder="1" applyAlignment="1">
      <alignment horizontal="center" vertical="center"/>
    </xf>
    <xf numFmtId="0" fontId="33" fillId="0" borderId="0" xfId="6" applyFont="1" applyAlignment="1">
      <alignment horizontal="center" vertical="center"/>
    </xf>
    <xf numFmtId="3" fontId="14" fillId="0" borderId="16" xfId="6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187" fontId="8" fillId="0" borderId="17" xfId="0" applyNumberFormat="1" applyFont="1" applyBorder="1" applyAlignment="1">
      <alignment horizontal="center" vertical="center"/>
    </xf>
    <xf numFmtId="187" fontId="8" fillId="0" borderId="19" xfId="0" applyNumberFormat="1" applyFont="1" applyBorder="1" applyAlignment="1">
      <alignment horizontal="center" vertical="center"/>
    </xf>
    <xf numFmtId="187" fontId="8" fillId="0" borderId="18" xfId="0" applyNumberFormat="1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18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87" fontId="9" fillId="0" borderId="0" xfId="0" applyNumberFormat="1" applyFont="1" applyAlignment="1">
      <alignment horizontal="center" vertical="center"/>
    </xf>
    <xf numFmtId="0" fontId="12" fillId="0" borderId="6" xfId="0" applyFont="1" applyBorder="1" applyAlignment="1">
      <alignment horizontal="justify" vertical="center" wrapText="1"/>
    </xf>
    <xf numFmtId="0" fontId="12" fillId="0" borderId="7" xfId="0" applyFont="1" applyBorder="1" applyAlignment="1">
      <alignment horizontal="justify" vertical="center" wrapText="1"/>
    </xf>
    <xf numFmtId="176" fontId="12" fillId="0" borderId="1" xfId="0" applyNumberFormat="1" applyFont="1" applyBorder="1" applyAlignment="1">
      <alignment horizontal="left" vertical="center" wrapText="1"/>
    </xf>
    <xf numFmtId="176" fontId="8" fillId="0" borderId="3" xfId="0" applyNumberFormat="1" applyFont="1" applyBorder="1" applyAlignment="1">
      <alignment horizontal="left" vertical="center"/>
    </xf>
    <xf numFmtId="0" fontId="12" fillId="0" borderId="8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8" xfId="0" applyFont="1" applyBorder="1" applyAlignment="1">
      <alignment horizontal="justify" vertical="center" wrapText="1"/>
    </xf>
    <xf numFmtId="0" fontId="18" fillId="0" borderId="6" xfId="0" applyFont="1" applyBorder="1" applyAlignment="1">
      <alignment horizontal="justify" vertical="center" wrapText="1"/>
    </xf>
  </cellXfs>
  <cellStyles count="8">
    <cellStyle name="백분율 4" xfId="5" xr:uid="{00000000-0005-0000-0000-000000000000}"/>
    <cellStyle name="쉼표 [0]" xfId="1" builtinId="6"/>
    <cellStyle name="쉼표 [0] 9" xfId="4" xr:uid="{00000000-0005-0000-0000-000002000000}"/>
    <cellStyle name="표준" xfId="0" builtinId="0"/>
    <cellStyle name="표준 11" xfId="6" xr:uid="{00000000-0005-0000-0000-000004000000}"/>
    <cellStyle name="표준 9" xfId="3" xr:uid="{00000000-0005-0000-0000-000005000000}"/>
    <cellStyle name="표준_남부배수지 기본계획 및 실시설계용역최종(2010.11.03 구미시(총괄)" xfId="2" xr:uid="{00000000-0005-0000-0000-000006000000}"/>
    <cellStyle name="표준_충남중~1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view="pageBreakPreview" topLeftCell="A7" zoomScaleNormal="100" zoomScaleSheetLayoutView="100" workbookViewId="0">
      <selection activeCell="E19" sqref="E19"/>
    </sheetView>
  </sheetViews>
  <sheetFormatPr defaultColWidth="9" defaultRowHeight="16.5" x14ac:dyDescent="0.3"/>
  <cols>
    <col min="1" max="1" width="2.25" style="86" customWidth="1"/>
    <col min="2" max="4" width="9" style="86"/>
    <col min="5" max="5" width="11.5" style="86" customWidth="1"/>
    <col min="6" max="11" width="5.125" style="86" customWidth="1"/>
    <col min="12" max="12" width="14.625" style="86" customWidth="1"/>
    <col min="13" max="13" width="2.75" style="86" customWidth="1"/>
    <col min="14" max="16384" width="9" style="86"/>
  </cols>
  <sheetData>
    <row r="1" spans="1:13" ht="21" thickBot="1" x14ac:dyDescent="0.35">
      <c r="A1" s="114" t="s">
        <v>74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</row>
    <row r="2" spans="1:13" x14ac:dyDescent="0.3">
      <c r="A2" s="98"/>
      <c r="B2" s="99"/>
      <c r="C2" s="99"/>
      <c r="D2" s="99"/>
      <c r="E2" s="100"/>
      <c r="F2" s="100"/>
      <c r="G2" s="100"/>
      <c r="H2" s="100"/>
      <c r="I2" s="100"/>
      <c r="J2" s="100"/>
      <c r="K2" s="100"/>
      <c r="L2" s="100"/>
      <c r="M2" s="101"/>
    </row>
    <row r="3" spans="1:13" x14ac:dyDescent="0.3">
      <c r="A3" s="102"/>
      <c r="B3" s="94" t="s">
        <v>104</v>
      </c>
      <c r="C3" s="87"/>
      <c r="D3" s="87"/>
      <c r="E3" s="88"/>
      <c r="F3" s="115">
        <f>'금회금액 작성요율'!H7</f>
        <v>35</v>
      </c>
      <c r="G3" s="115"/>
      <c r="H3" s="87" t="s">
        <v>103</v>
      </c>
      <c r="I3" s="88"/>
      <c r="J3" s="88"/>
      <c r="K3" s="88"/>
      <c r="L3" s="88"/>
      <c r="M3" s="103"/>
    </row>
    <row r="4" spans="1:13" x14ac:dyDescent="0.3">
      <c r="A4" s="102"/>
      <c r="B4" s="88"/>
      <c r="C4" s="88"/>
      <c r="D4" s="88"/>
      <c r="E4" s="88"/>
      <c r="F4" s="115">
        <f>'금회금액 작성요율'!H4</f>
        <v>38.813380000000002</v>
      </c>
      <c r="G4" s="115"/>
      <c r="H4" s="88" t="s">
        <v>105</v>
      </c>
      <c r="I4" s="88" t="s">
        <v>106</v>
      </c>
      <c r="J4" s="88"/>
      <c r="K4" s="88"/>
      <c r="L4" s="88"/>
      <c r="M4" s="103"/>
    </row>
    <row r="5" spans="1:13" x14ac:dyDescent="0.3">
      <c r="A5" s="102"/>
      <c r="B5" s="88" t="s">
        <v>75</v>
      </c>
      <c r="C5" s="88"/>
      <c r="D5" s="88"/>
      <c r="E5" s="88"/>
      <c r="F5" s="88"/>
      <c r="G5" s="89">
        <f>'금회금액 작성요율'!F21</f>
        <v>0.64400000000000002</v>
      </c>
      <c r="H5" s="87" t="s">
        <v>76</v>
      </c>
      <c r="I5" s="88"/>
      <c r="J5" s="88"/>
      <c r="K5" s="88"/>
      <c r="L5" s="88"/>
      <c r="M5" s="103"/>
    </row>
    <row r="6" spans="1:13" x14ac:dyDescent="0.3">
      <c r="A6" s="102"/>
      <c r="B6" s="88" t="s">
        <v>77</v>
      </c>
      <c r="C6" s="88"/>
      <c r="D6" s="88"/>
      <c r="E6" s="88"/>
      <c r="F6" s="88"/>
      <c r="G6" s="89">
        <f>'금회금액 작성요율'!F31</f>
        <v>0.71699999999999997</v>
      </c>
      <c r="H6" s="87" t="s">
        <v>76</v>
      </c>
      <c r="I6" s="88"/>
      <c r="J6" s="88"/>
      <c r="K6" s="88"/>
      <c r="L6" s="88"/>
      <c r="M6" s="103"/>
    </row>
    <row r="7" spans="1:13" x14ac:dyDescent="0.3">
      <c r="A7" s="102"/>
      <c r="B7" s="88" t="s">
        <v>78</v>
      </c>
      <c r="C7" s="88"/>
      <c r="D7" s="88"/>
      <c r="E7" s="88"/>
      <c r="F7" s="88"/>
      <c r="G7" s="89">
        <f>'금회금액 작성요율'!F41</f>
        <v>0.79</v>
      </c>
      <c r="H7" s="87" t="s">
        <v>79</v>
      </c>
      <c r="I7" s="88"/>
      <c r="J7" s="88"/>
      <c r="K7" s="88"/>
      <c r="L7" s="88"/>
      <c r="M7" s="103"/>
    </row>
    <row r="8" spans="1:13" x14ac:dyDescent="0.3">
      <c r="A8" s="102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103"/>
    </row>
    <row r="9" spans="1:13" x14ac:dyDescent="0.3">
      <c r="A9" s="102"/>
      <c r="B9" s="94" t="s">
        <v>80</v>
      </c>
      <c r="C9" s="87"/>
      <c r="D9" s="87"/>
      <c r="E9" s="88"/>
      <c r="F9" s="88"/>
      <c r="G9" s="90"/>
      <c r="H9" s="88"/>
      <c r="I9" s="88"/>
      <c r="J9" s="88"/>
      <c r="K9" s="88"/>
      <c r="L9" s="88"/>
      <c r="M9" s="103"/>
    </row>
    <row r="10" spans="1:13" x14ac:dyDescent="0.3">
      <c r="A10" s="102"/>
      <c r="B10" s="87"/>
      <c r="C10" s="87"/>
      <c r="D10" s="87"/>
      <c r="E10" s="88"/>
      <c r="F10" s="88"/>
      <c r="G10" s="88"/>
      <c r="H10" s="88"/>
      <c r="I10" s="88"/>
      <c r="J10" s="88"/>
      <c r="K10" s="88"/>
      <c r="L10" s="88"/>
      <c r="M10" s="103"/>
    </row>
    <row r="11" spans="1:13" x14ac:dyDescent="0.3">
      <c r="A11" s="102"/>
      <c r="B11" s="87" t="s">
        <v>81</v>
      </c>
      <c r="C11" s="87"/>
      <c r="D11" s="87"/>
      <c r="E11" s="88"/>
      <c r="F11" s="88"/>
      <c r="G11" s="88"/>
      <c r="H11" s="88"/>
      <c r="I11" s="88"/>
      <c r="J11" s="88"/>
      <c r="K11" s="88"/>
      <c r="L11" s="88"/>
      <c r="M11" s="103"/>
    </row>
    <row r="12" spans="1:13" x14ac:dyDescent="0.3">
      <c r="A12" s="102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103"/>
    </row>
    <row r="13" spans="1:13" x14ac:dyDescent="0.3">
      <c r="A13" s="102"/>
      <c r="B13" s="116" t="s">
        <v>107</v>
      </c>
      <c r="C13" s="117"/>
      <c r="D13" s="117"/>
      <c r="E13" s="117"/>
      <c r="F13" s="117" t="s">
        <v>99</v>
      </c>
      <c r="G13" s="112">
        <v>0.5</v>
      </c>
      <c r="H13" s="117" t="s">
        <v>100</v>
      </c>
      <c r="I13" s="112">
        <v>0.3</v>
      </c>
      <c r="J13" s="117" t="s">
        <v>101</v>
      </c>
      <c r="K13" s="112">
        <v>0.2</v>
      </c>
      <c r="L13" s="112" t="s">
        <v>62</v>
      </c>
      <c r="M13" s="103"/>
    </row>
    <row r="14" spans="1:13" x14ac:dyDescent="0.3">
      <c r="A14" s="102"/>
      <c r="B14" s="117"/>
      <c r="C14" s="117"/>
      <c r="D14" s="117"/>
      <c r="E14" s="117"/>
      <c r="F14" s="117"/>
      <c r="G14" s="112"/>
      <c r="H14" s="117"/>
      <c r="I14" s="112"/>
      <c r="J14" s="117"/>
      <c r="K14" s="112"/>
      <c r="L14" s="112"/>
      <c r="M14" s="103"/>
    </row>
    <row r="15" spans="1:13" x14ac:dyDescent="0.3">
      <c r="A15" s="102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103"/>
    </row>
    <row r="16" spans="1:13" x14ac:dyDescent="0.3">
      <c r="A16" s="102"/>
      <c r="B16" s="87" t="s">
        <v>82</v>
      </c>
      <c r="C16" s="87"/>
      <c r="D16" s="87"/>
      <c r="E16" s="91">
        <f>INT($F$3*G13*100)</f>
        <v>1750</v>
      </c>
      <c r="F16" s="92" t="s">
        <v>102</v>
      </c>
      <c r="G16" s="89">
        <f>G5</f>
        <v>0.64400000000000002</v>
      </c>
      <c r="H16" s="87" t="s">
        <v>83</v>
      </c>
      <c r="I16" s="88"/>
      <c r="J16" s="88"/>
      <c r="K16" s="93" t="s">
        <v>58</v>
      </c>
      <c r="L16" s="93">
        <f>INT(E16*G16/100*100)*10000</f>
        <v>11270000</v>
      </c>
      <c r="M16" s="103" t="s">
        <v>84</v>
      </c>
    </row>
    <row r="17" spans="1:13" x14ac:dyDescent="0.3">
      <c r="A17" s="102"/>
      <c r="B17" s="87"/>
      <c r="C17" s="87"/>
      <c r="D17" s="87"/>
      <c r="E17" s="91"/>
      <c r="F17" s="93"/>
      <c r="G17" s="89"/>
      <c r="H17" s="87"/>
      <c r="I17" s="88"/>
      <c r="J17" s="88"/>
      <c r="K17" s="93"/>
      <c r="L17" s="93"/>
      <c r="M17" s="103"/>
    </row>
    <row r="18" spans="1:13" x14ac:dyDescent="0.3">
      <c r="A18" s="102"/>
      <c r="B18" s="87"/>
      <c r="C18" s="87"/>
      <c r="D18" s="87"/>
      <c r="E18" s="91"/>
      <c r="F18" s="92"/>
      <c r="G18" s="89"/>
      <c r="H18" s="87"/>
      <c r="I18" s="88"/>
      <c r="J18" s="88"/>
      <c r="K18" s="93"/>
      <c r="L18" s="93"/>
      <c r="M18" s="103"/>
    </row>
    <row r="19" spans="1:13" x14ac:dyDescent="0.3">
      <c r="A19" s="102"/>
      <c r="B19" s="87" t="s">
        <v>85</v>
      </c>
      <c r="C19" s="87"/>
      <c r="D19" s="87"/>
      <c r="E19" s="91">
        <f>INT($F$3*I13*100)</f>
        <v>1050</v>
      </c>
      <c r="F19" s="92" t="s">
        <v>102</v>
      </c>
      <c r="G19" s="89">
        <f>G6</f>
        <v>0.71699999999999997</v>
      </c>
      <c r="H19" s="87" t="s">
        <v>83</v>
      </c>
      <c r="I19" s="88"/>
      <c r="J19" s="88"/>
      <c r="K19" s="93" t="s">
        <v>110</v>
      </c>
      <c r="L19" s="93">
        <f>INT(E19*G19/100*100)*10000</f>
        <v>7520000</v>
      </c>
      <c r="M19" s="103" t="s">
        <v>86</v>
      </c>
    </row>
    <row r="20" spans="1:13" x14ac:dyDescent="0.3">
      <c r="A20" s="102"/>
      <c r="B20" s="87"/>
      <c r="C20" s="87"/>
      <c r="D20" s="87"/>
      <c r="E20" s="91"/>
      <c r="F20" s="93"/>
      <c r="G20" s="88"/>
      <c r="H20" s="88"/>
      <c r="I20" s="88"/>
      <c r="J20" s="88"/>
      <c r="K20" s="93"/>
      <c r="L20" s="93"/>
      <c r="M20" s="103"/>
    </row>
    <row r="21" spans="1:13" x14ac:dyDescent="0.3">
      <c r="A21" s="102"/>
      <c r="B21" s="88"/>
      <c r="C21" s="88"/>
      <c r="D21" s="88"/>
      <c r="E21" s="91"/>
      <c r="F21" s="93"/>
      <c r="G21" s="88"/>
      <c r="H21" s="88"/>
      <c r="I21" s="88"/>
      <c r="J21" s="88"/>
      <c r="K21" s="93"/>
      <c r="L21" s="93"/>
      <c r="M21" s="103"/>
    </row>
    <row r="22" spans="1:13" x14ac:dyDescent="0.3">
      <c r="A22" s="102"/>
      <c r="B22" s="87" t="s">
        <v>87</v>
      </c>
      <c r="C22" s="87"/>
      <c r="D22" s="87"/>
      <c r="E22" s="91">
        <f>INT($F$3*K13*100)</f>
        <v>700</v>
      </c>
      <c r="F22" s="92" t="s">
        <v>102</v>
      </c>
      <c r="G22" s="89">
        <f>G7</f>
        <v>0.79</v>
      </c>
      <c r="H22" s="87" t="s">
        <v>79</v>
      </c>
      <c r="I22" s="88"/>
      <c r="J22" s="88"/>
      <c r="K22" s="93" t="s">
        <v>59</v>
      </c>
      <c r="L22" s="93">
        <f>INT(E22*G22/100*100)*10000</f>
        <v>5530000</v>
      </c>
      <c r="M22" s="103" t="s">
        <v>84</v>
      </c>
    </row>
    <row r="23" spans="1:13" x14ac:dyDescent="0.3">
      <c r="A23" s="102"/>
      <c r="B23" s="88"/>
      <c r="C23" s="88"/>
      <c r="D23" s="88"/>
      <c r="E23" s="91"/>
      <c r="F23" s="88"/>
      <c r="G23" s="88"/>
      <c r="H23" s="88"/>
      <c r="I23" s="88"/>
      <c r="J23" s="88"/>
      <c r="K23" s="88"/>
      <c r="L23" s="88"/>
      <c r="M23" s="103"/>
    </row>
    <row r="24" spans="1:13" x14ac:dyDescent="0.3">
      <c r="A24" s="102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103"/>
    </row>
    <row r="25" spans="1:13" x14ac:dyDescent="0.3">
      <c r="A25" s="102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103"/>
    </row>
    <row r="26" spans="1:13" x14ac:dyDescent="0.3">
      <c r="A26" s="102"/>
      <c r="B26" s="94" t="s">
        <v>88</v>
      </c>
      <c r="C26" s="94"/>
      <c r="D26" s="94"/>
      <c r="E26" s="91">
        <f>SUM(E16:E22)</f>
        <v>3500</v>
      </c>
      <c r="F26" s="93" t="s">
        <v>89</v>
      </c>
      <c r="G26" s="88"/>
      <c r="H26" s="88"/>
      <c r="I26" s="88"/>
      <c r="J26" s="88"/>
      <c r="K26" s="95" t="s">
        <v>59</v>
      </c>
      <c r="L26" s="95">
        <f>INT((L16+L19+L22))</f>
        <v>24320000</v>
      </c>
      <c r="M26" s="104" t="s">
        <v>90</v>
      </c>
    </row>
    <row r="27" spans="1:13" x14ac:dyDescent="0.3">
      <c r="A27" s="102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103"/>
    </row>
    <row r="28" spans="1:13" x14ac:dyDescent="0.3">
      <c r="A28" s="102"/>
      <c r="B28" s="94" t="s">
        <v>91</v>
      </c>
      <c r="C28" s="87"/>
      <c r="D28" s="87"/>
      <c r="E28" s="88"/>
      <c r="F28" s="88"/>
      <c r="G28" s="88"/>
      <c r="H28" s="88"/>
      <c r="I28" s="88"/>
      <c r="J28" s="88"/>
      <c r="K28" s="88"/>
      <c r="L28" s="88"/>
      <c r="M28" s="103"/>
    </row>
    <row r="29" spans="1:13" x14ac:dyDescent="0.3">
      <c r="A29" s="102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103"/>
    </row>
    <row r="30" spans="1:13" x14ac:dyDescent="0.3">
      <c r="A30" s="102"/>
      <c r="B30" s="87" t="s">
        <v>92</v>
      </c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103"/>
    </row>
    <row r="31" spans="1:13" x14ac:dyDescent="0.3">
      <c r="A31" s="102"/>
      <c r="B31" s="87"/>
      <c r="C31" s="87"/>
      <c r="D31" s="87"/>
      <c r="E31" s="96">
        <f>L16</f>
        <v>11270000</v>
      </c>
      <c r="F31" s="88" t="s">
        <v>93</v>
      </c>
      <c r="G31" s="113">
        <f>'1장당산출근거'!O16</f>
        <v>157603</v>
      </c>
      <c r="H31" s="113"/>
      <c r="I31" s="88" t="s">
        <v>68</v>
      </c>
      <c r="J31" s="88"/>
      <c r="K31" s="93" t="s">
        <v>58</v>
      </c>
      <c r="L31" s="93">
        <f>INT(E31/G31)</f>
        <v>71</v>
      </c>
      <c r="M31" s="103" t="s">
        <v>94</v>
      </c>
    </row>
    <row r="32" spans="1:13" x14ac:dyDescent="0.3">
      <c r="A32" s="102"/>
      <c r="B32" s="87"/>
      <c r="C32" s="87"/>
      <c r="D32" s="87"/>
      <c r="E32" s="88"/>
      <c r="F32" s="88"/>
      <c r="G32" s="97"/>
      <c r="H32" s="88"/>
      <c r="I32" s="88"/>
      <c r="J32" s="88"/>
      <c r="K32" s="88"/>
      <c r="L32" s="88"/>
      <c r="M32" s="103"/>
    </row>
    <row r="33" spans="1:13" x14ac:dyDescent="0.3">
      <c r="A33" s="102"/>
      <c r="B33" s="87" t="s">
        <v>95</v>
      </c>
      <c r="C33" s="87"/>
      <c r="D33" s="87"/>
      <c r="E33" s="88"/>
      <c r="F33" s="88"/>
      <c r="G33" s="97"/>
      <c r="H33" s="88"/>
      <c r="I33" s="88"/>
      <c r="J33" s="88"/>
      <c r="K33" s="88"/>
      <c r="L33" s="88"/>
      <c r="M33" s="103"/>
    </row>
    <row r="34" spans="1:13" x14ac:dyDescent="0.3">
      <c r="A34" s="102"/>
      <c r="B34" s="87"/>
      <c r="C34" s="87"/>
      <c r="D34" s="87"/>
      <c r="E34" s="96">
        <f>L19</f>
        <v>7520000</v>
      </c>
      <c r="F34" s="88" t="s">
        <v>93</v>
      </c>
      <c r="G34" s="113">
        <f>'1장당산출근거'!O18</f>
        <v>243560</v>
      </c>
      <c r="H34" s="113"/>
      <c r="I34" s="88" t="s">
        <v>108</v>
      </c>
      <c r="J34" s="88"/>
      <c r="K34" s="93" t="s">
        <v>59</v>
      </c>
      <c r="L34" s="93">
        <f>INT(E34/G34)</f>
        <v>30</v>
      </c>
      <c r="M34" s="103" t="s">
        <v>96</v>
      </c>
    </row>
    <row r="35" spans="1:13" x14ac:dyDescent="0.3">
      <c r="A35" s="102"/>
      <c r="B35" s="87"/>
      <c r="C35" s="87"/>
      <c r="D35" s="87"/>
      <c r="E35" s="88"/>
      <c r="F35" s="88"/>
      <c r="G35" s="97"/>
      <c r="H35" s="88"/>
      <c r="I35" s="88"/>
      <c r="J35" s="88"/>
      <c r="K35" s="88"/>
      <c r="L35" s="88"/>
      <c r="M35" s="103"/>
    </row>
    <row r="36" spans="1:13" x14ac:dyDescent="0.3">
      <c r="A36" s="102"/>
      <c r="B36" s="87" t="s">
        <v>97</v>
      </c>
      <c r="C36" s="88"/>
      <c r="D36" s="88"/>
      <c r="E36" s="88"/>
      <c r="F36" s="88"/>
      <c r="G36" s="97"/>
      <c r="H36" s="88"/>
      <c r="I36" s="88"/>
      <c r="J36" s="88"/>
      <c r="K36" s="88"/>
      <c r="L36" s="88"/>
      <c r="M36" s="103"/>
    </row>
    <row r="37" spans="1:13" x14ac:dyDescent="0.3">
      <c r="A37" s="102"/>
      <c r="B37" s="87"/>
      <c r="C37" s="87"/>
      <c r="D37" s="87"/>
      <c r="E37" s="96">
        <f>L22</f>
        <v>5530000</v>
      </c>
      <c r="F37" s="88" t="s">
        <v>93</v>
      </c>
      <c r="G37" s="113">
        <f>'1장당산출근거'!O21</f>
        <v>372614</v>
      </c>
      <c r="H37" s="113"/>
      <c r="I37" s="88" t="s">
        <v>109</v>
      </c>
      <c r="J37" s="88"/>
      <c r="K37" s="93" t="s">
        <v>57</v>
      </c>
      <c r="L37" s="93">
        <f>INT(E37/G37)</f>
        <v>14</v>
      </c>
      <c r="M37" s="103" t="s">
        <v>96</v>
      </c>
    </row>
    <row r="38" spans="1:13" x14ac:dyDescent="0.3">
      <c r="A38" s="102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103"/>
    </row>
    <row r="39" spans="1:13" x14ac:dyDescent="0.3">
      <c r="A39" s="102"/>
      <c r="B39" s="94" t="s">
        <v>98</v>
      </c>
      <c r="C39" s="94"/>
      <c r="D39" s="94"/>
      <c r="E39" s="91"/>
      <c r="F39" s="93"/>
      <c r="G39" s="88"/>
      <c r="H39" s="88"/>
      <c r="I39" s="88"/>
      <c r="J39" s="88"/>
      <c r="K39" s="95" t="s">
        <v>57</v>
      </c>
      <c r="L39" s="95">
        <f>INT((L31+L34+L37))</f>
        <v>115</v>
      </c>
      <c r="M39" s="104" t="s">
        <v>94</v>
      </c>
    </row>
    <row r="40" spans="1:13" ht="17.25" thickBot="1" x14ac:dyDescent="0.35">
      <c r="A40" s="105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7"/>
    </row>
  </sheetData>
  <mergeCells count="14">
    <mergeCell ref="G34:H34"/>
    <mergeCell ref="G37:H37"/>
    <mergeCell ref="H13:H14"/>
    <mergeCell ref="I13:I14"/>
    <mergeCell ref="J13:J14"/>
    <mergeCell ref="K13:K14"/>
    <mergeCell ref="L13:L14"/>
    <mergeCell ref="G31:H31"/>
    <mergeCell ref="A1:M1"/>
    <mergeCell ref="F3:G3"/>
    <mergeCell ref="F4:G4"/>
    <mergeCell ref="B13:E14"/>
    <mergeCell ref="F13:F14"/>
    <mergeCell ref="G13:G14"/>
  </mergeCells>
  <phoneticPr fontId="2" type="noConversion"/>
  <pageMargins left="0.39370078740157483" right="0.39370078740157483" top="0.74803149606299213" bottom="0.74803149606299213" header="0.31496062992125984" footer="0.31496062992125984"/>
  <pageSetup paperSize="9" scale="9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6"/>
  <sheetViews>
    <sheetView view="pageBreakPreview" topLeftCell="A10" zoomScaleNormal="100" zoomScaleSheetLayoutView="100" workbookViewId="0">
      <selection activeCell="L3" sqref="L3"/>
    </sheetView>
  </sheetViews>
  <sheetFormatPr defaultColWidth="9" defaultRowHeight="16.5" x14ac:dyDescent="0.3"/>
  <cols>
    <col min="1" max="1" width="7" style="4" customWidth="1"/>
    <col min="2" max="6" width="10.625" style="4" customWidth="1"/>
    <col min="7" max="7" width="4.75" style="4" customWidth="1"/>
    <col min="8" max="8" width="6.75" style="4" customWidth="1"/>
    <col min="9" max="9" width="15.375" style="4" customWidth="1"/>
    <col min="10" max="10" width="9" style="4"/>
    <col min="11" max="11" width="16.875" style="4" bestFit="1" customWidth="1"/>
    <col min="12" max="12" width="16.375" style="4" customWidth="1"/>
    <col min="13" max="16384" width="9" style="4"/>
  </cols>
  <sheetData>
    <row r="1" spans="1:13" ht="20.25" x14ac:dyDescent="0.3">
      <c r="A1" s="118" t="s">
        <v>139</v>
      </c>
      <c r="B1" s="118"/>
      <c r="C1" s="118"/>
      <c r="D1" s="118"/>
      <c r="E1" s="118"/>
      <c r="F1" s="118"/>
      <c r="G1" s="118"/>
      <c r="H1" s="118"/>
      <c r="I1" s="118"/>
      <c r="J1" s="26"/>
      <c r="K1" s="4" t="s">
        <v>142</v>
      </c>
      <c r="L1" s="26" t="s">
        <v>143</v>
      </c>
      <c r="M1" s="26"/>
    </row>
    <row r="2" spans="1:13" ht="26.25" x14ac:dyDescent="0.3">
      <c r="A2" s="25"/>
      <c r="B2" s="26"/>
      <c r="C2" s="26"/>
      <c r="D2" s="26"/>
      <c r="E2" s="26"/>
      <c r="F2" s="26"/>
      <c r="G2" s="26"/>
      <c r="H2" s="27"/>
      <c r="I2" s="27"/>
      <c r="J2" s="26"/>
      <c r="K2" s="26">
        <v>115750000</v>
      </c>
      <c r="L2" s="26">
        <v>3765588000</v>
      </c>
      <c r="M2" s="26"/>
    </row>
    <row r="3" spans="1:13" x14ac:dyDescent="0.3">
      <c r="A3" s="28" t="s">
        <v>26</v>
      </c>
      <c r="B3" s="27"/>
      <c r="C3" s="27"/>
      <c r="D3" s="29"/>
      <c r="E3" s="27"/>
      <c r="F3" s="30"/>
      <c r="G3" s="27"/>
      <c r="H3" s="31" t="s">
        <v>27</v>
      </c>
      <c r="I3" s="31"/>
      <c r="J3" s="32"/>
      <c r="K3" s="33"/>
      <c r="L3" s="33"/>
      <c r="M3" s="27"/>
    </row>
    <row r="4" spans="1:13" x14ac:dyDescent="0.3">
      <c r="A4" s="28"/>
      <c r="B4" s="34" t="s">
        <v>141</v>
      </c>
      <c r="C4" s="34"/>
      <c r="D4" s="35"/>
      <c r="E4" s="36"/>
      <c r="F4" s="37"/>
      <c r="G4" s="38" t="s">
        <v>6</v>
      </c>
      <c r="H4" s="39">
        <f>(K2+L2)/100000000</f>
        <v>38.813380000000002</v>
      </c>
      <c r="I4" s="31" t="s">
        <v>28</v>
      </c>
      <c r="J4" s="40"/>
      <c r="K4" s="27"/>
      <c r="L4" s="27"/>
      <c r="M4" s="27"/>
    </row>
    <row r="5" spans="1:13" x14ac:dyDescent="0.3">
      <c r="A5" s="28"/>
      <c r="B5" s="27"/>
      <c r="C5" s="28"/>
      <c r="D5" s="27"/>
      <c r="E5" s="27"/>
      <c r="F5" s="41"/>
      <c r="G5" s="27"/>
      <c r="H5" s="31"/>
      <c r="I5" s="31"/>
      <c r="J5" s="32"/>
      <c r="K5" s="33"/>
      <c r="L5" s="27"/>
      <c r="M5" s="27"/>
    </row>
    <row r="6" spans="1:13" x14ac:dyDescent="0.3">
      <c r="A6" s="27" t="s">
        <v>137</v>
      </c>
      <c r="B6" s="27"/>
      <c r="C6" s="27"/>
      <c r="D6" s="27"/>
      <c r="E6" s="27"/>
      <c r="F6" s="27"/>
      <c r="G6" s="27"/>
      <c r="H6" s="42"/>
      <c r="I6" s="42"/>
      <c r="J6" s="33"/>
      <c r="K6" s="33"/>
      <c r="L6" s="33"/>
      <c r="M6" s="27"/>
    </row>
    <row r="7" spans="1:13" x14ac:dyDescent="0.3">
      <c r="A7" s="27"/>
      <c r="B7" s="27"/>
      <c r="C7" s="27"/>
      <c r="D7" s="43">
        <f>H4</f>
        <v>38.813380000000002</v>
      </c>
      <c r="E7" s="36" t="s">
        <v>7</v>
      </c>
      <c r="F7" s="44">
        <v>1.1000000000000001</v>
      </c>
      <c r="G7" s="45" t="s">
        <v>6</v>
      </c>
      <c r="H7" s="46">
        <f>ROUND(D7/F7,0)</f>
        <v>35</v>
      </c>
      <c r="I7" s="31" t="s">
        <v>29</v>
      </c>
      <c r="J7" s="33"/>
      <c r="K7" s="33"/>
      <c r="L7" s="33"/>
      <c r="M7" s="27"/>
    </row>
    <row r="8" spans="1:13" x14ac:dyDescent="0.3">
      <c r="A8" s="28" t="s">
        <v>37</v>
      </c>
      <c r="B8" s="27"/>
      <c r="C8" s="27"/>
      <c r="D8" s="27"/>
      <c r="E8" s="27"/>
      <c r="F8" s="27"/>
      <c r="G8" s="27"/>
      <c r="H8" s="33"/>
      <c r="I8" s="33"/>
      <c r="J8" s="47"/>
      <c r="K8" s="47"/>
      <c r="L8" s="47"/>
      <c r="M8" s="47"/>
    </row>
    <row r="9" spans="1:13" x14ac:dyDescent="0.3">
      <c r="A9" s="28"/>
      <c r="B9" s="119" t="s">
        <v>38</v>
      </c>
      <c r="C9" s="121" t="s">
        <v>8</v>
      </c>
      <c r="D9" s="122"/>
      <c r="E9" s="122"/>
      <c r="F9" s="123"/>
      <c r="G9" s="27"/>
      <c r="H9" s="33"/>
      <c r="I9" s="33"/>
      <c r="J9" s="47"/>
      <c r="K9" s="47"/>
      <c r="L9" s="47"/>
      <c r="M9" s="47"/>
    </row>
    <row r="10" spans="1:13" x14ac:dyDescent="0.3">
      <c r="A10" s="28"/>
      <c r="B10" s="120"/>
      <c r="C10" s="48" t="s">
        <v>30</v>
      </c>
      <c r="D10" s="48" t="s">
        <v>31</v>
      </c>
      <c r="E10" s="48" t="s">
        <v>32</v>
      </c>
      <c r="F10" s="49" t="s">
        <v>10</v>
      </c>
      <c r="G10" s="27"/>
      <c r="H10" s="33"/>
      <c r="I10" s="33"/>
      <c r="J10" s="47"/>
      <c r="K10" s="47"/>
      <c r="L10" s="47"/>
      <c r="M10" s="47"/>
    </row>
    <row r="11" spans="1:13" x14ac:dyDescent="0.3">
      <c r="A11" s="28"/>
      <c r="B11" s="111" t="str">
        <f>시공상세도작성요율표!A11</f>
        <v>30억원 이하</v>
      </c>
      <c r="C11" s="50">
        <f>시공상세도작성요율표!B11</f>
        <v>0.68</v>
      </c>
      <c r="D11" s="50">
        <f>시공상세도작성요율표!C11</f>
        <v>0.76</v>
      </c>
      <c r="E11" s="50">
        <f>시공상세도작성요율표!D11</f>
        <v>0.84</v>
      </c>
      <c r="F11" s="50"/>
      <c r="G11" s="27"/>
      <c r="H11" s="33"/>
      <c r="I11" s="33"/>
      <c r="J11" s="47"/>
      <c r="K11" s="47"/>
      <c r="L11" s="47"/>
      <c r="M11" s="47"/>
    </row>
    <row r="12" spans="1:13" x14ac:dyDescent="0.3">
      <c r="A12" s="28"/>
      <c r="B12" s="111" t="str">
        <f>시공상세도작성요율표!A12</f>
        <v>50억원 이하</v>
      </c>
      <c r="C12" s="50">
        <f>시공상세도작성요율표!B12</f>
        <v>0.62</v>
      </c>
      <c r="D12" s="50">
        <f>시공상세도작성요율표!C12</f>
        <v>0.69</v>
      </c>
      <c r="E12" s="50">
        <f>시공상세도작성요율표!D12</f>
        <v>0.76</v>
      </c>
      <c r="F12" s="50"/>
      <c r="G12" s="27"/>
      <c r="H12" s="33"/>
      <c r="I12" s="33"/>
      <c r="J12" s="47"/>
      <c r="K12" s="47"/>
      <c r="L12" s="47"/>
      <c r="M12" s="47"/>
    </row>
    <row r="13" spans="1:13" x14ac:dyDescent="0.3">
      <c r="A13" s="28"/>
      <c r="B13" s="27"/>
      <c r="C13" s="27"/>
      <c r="D13" s="27"/>
      <c r="E13" s="27"/>
      <c r="F13" s="27"/>
      <c r="G13" s="27"/>
      <c r="H13" s="33"/>
      <c r="I13" s="33"/>
      <c r="J13" s="47"/>
      <c r="K13" s="47"/>
      <c r="L13" s="47"/>
      <c r="M13" s="47"/>
    </row>
    <row r="14" spans="1:13" ht="15" customHeight="1" x14ac:dyDescent="0.3">
      <c r="A14" s="27"/>
      <c r="B14" s="33" t="s">
        <v>11</v>
      </c>
      <c r="C14" s="27" t="s">
        <v>34</v>
      </c>
      <c r="D14" s="27"/>
      <c r="E14" s="27"/>
      <c r="F14" s="27"/>
      <c r="G14" s="27"/>
      <c r="H14" s="33"/>
      <c r="I14" s="51"/>
      <c r="J14" s="51"/>
      <c r="K14" s="51"/>
      <c r="L14" s="51"/>
      <c r="M14" s="52"/>
    </row>
    <row r="15" spans="1:13" ht="15" customHeight="1" x14ac:dyDescent="0.3">
      <c r="A15" s="27"/>
      <c r="B15" s="53" t="s">
        <v>12</v>
      </c>
      <c r="C15" s="124" t="s">
        <v>33</v>
      </c>
      <c r="D15" s="125"/>
      <c r="E15" s="124" t="s">
        <v>13</v>
      </c>
      <c r="F15" s="125"/>
      <c r="G15" s="126" t="s">
        <v>14</v>
      </c>
      <c r="H15" s="125"/>
      <c r="I15" s="51"/>
      <c r="J15" s="51"/>
      <c r="K15" s="51"/>
      <c r="L15" s="51"/>
      <c r="M15" s="52"/>
    </row>
    <row r="16" spans="1:13" ht="15" customHeight="1" x14ac:dyDescent="0.3">
      <c r="A16" s="27"/>
      <c r="B16" s="127" t="s">
        <v>9</v>
      </c>
      <c r="C16" s="54" t="s">
        <v>15</v>
      </c>
      <c r="D16" s="55">
        <v>50</v>
      </c>
      <c r="E16" s="54" t="s">
        <v>16</v>
      </c>
      <c r="F16" s="56">
        <v>0.62</v>
      </c>
      <c r="G16" s="129"/>
      <c r="H16" s="130"/>
      <c r="I16" s="51"/>
      <c r="J16" s="51"/>
      <c r="K16" s="51"/>
      <c r="L16" s="51"/>
      <c r="M16" s="52"/>
    </row>
    <row r="17" spans="1:13" ht="15" customHeight="1" x14ac:dyDescent="0.3">
      <c r="A17" s="27"/>
      <c r="B17" s="127"/>
      <c r="C17" s="54" t="s">
        <v>17</v>
      </c>
      <c r="D17" s="55">
        <v>100</v>
      </c>
      <c r="E17" s="54" t="s">
        <v>18</v>
      </c>
      <c r="F17" s="56">
        <v>0.54</v>
      </c>
      <c r="G17" s="131"/>
      <c r="H17" s="132"/>
      <c r="I17" s="27"/>
      <c r="J17" s="27"/>
      <c r="K17" s="27"/>
      <c r="L17" s="27"/>
      <c r="M17" s="52"/>
    </row>
    <row r="18" spans="1:13" ht="15" customHeight="1" x14ac:dyDescent="0.3">
      <c r="A18" s="27"/>
      <c r="B18" s="128"/>
      <c r="C18" s="57" t="s">
        <v>19</v>
      </c>
      <c r="D18" s="58">
        <f>$H$7</f>
        <v>35</v>
      </c>
      <c r="E18" s="57" t="s">
        <v>20</v>
      </c>
      <c r="F18" s="59">
        <f>F21</f>
        <v>0.64400000000000002</v>
      </c>
      <c r="G18" s="133"/>
      <c r="H18" s="134"/>
      <c r="I18" s="27"/>
      <c r="J18" s="27"/>
      <c r="K18" s="27"/>
      <c r="L18" s="27"/>
      <c r="M18" s="52"/>
    </row>
    <row r="19" spans="1:13" ht="15" customHeight="1" x14ac:dyDescent="0.3">
      <c r="A19" s="27"/>
      <c r="B19" s="27" t="s">
        <v>21</v>
      </c>
      <c r="C19" s="60"/>
      <c r="D19" s="61"/>
      <c r="E19" s="60"/>
      <c r="F19" s="62"/>
      <c r="G19" s="63"/>
      <c r="H19" s="27"/>
      <c r="I19" s="27"/>
      <c r="J19" s="27"/>
      <c r="K19" s="27"/>
      <c r="L19" s="27"/>
      <c r="M19" s="42"/>
    </row>
    <row r="20" spans="1:13" ht="15" customHeight="1" x14ac:dyDescent="0.3">
      <c r="A20" s="27"/>
      <c r="B20" s="45"/>
      <c r="C20" s="60"/>
      <c r="D20" s="61"/>
      <c r="E20" s="60"/>
      <c r="F20" s="62"/>
      <c r="G20" s="63"/>
      <c r="H20" s="27"/>
      <c r="I20" s="27"/>
      <c r="J20" s="27"/>
      <c r="K20" s="27"/>
      <c r="L20" s="27"/>
      <c r="M20" s="42"/>
    </row>
    <row r="21" spans="1:13" ht="15" customHeight="1" x14ac:dyDescent="0.3">
      <c r="A21" s="27"/>
      <c r="B21" s="135" t="s">
        <v>22</v>
      </c>
      <c r="C21" s="136" t="s">
        <v>23</v>
      </c>
      <c r="D21" s="136"/>
      <c r="E21" s="135" t="s">
        <v>6</v>
      </c>
      <c r="F21" s="137">
        <f>ROUND(F16 - ((D18-D16)*(F16-F17)) / (D17-D16),3)</f>
        <v>0.64400000000000002</v>
      </c>
      <c r="G21" s="138" t="s">
        <v>24</v>
      </c>
      <c r="H21" s="27"/>
      <c r="I21" s="27"/>
      <c r="J21" s="27"/>
      <c r="K21" s="27"/>
      <c r="L21" s="27"/>
      <c r="M21" s="42"/>
    </row>
    <row r="22" spans="1:13" ht="15" customHeight="1" x14ac:dyDescent="0.3">
      <c r="A22" s="27"/>
      <c r="B22" s="135"/>
      <c r="C22" s="135" t="s">
        <v>25</v>
      </c>
      <c r="D22" s="135"/>
      <c r="E22" s="135"/>
      <c r="F22" s="137"/>
      <c r="G22" s="138"/>
      <c r="H22" s="27"/>
      <c r="I22" s="27"/>
      <c r="J22" s="27"/>
      <c r="K22" s="27"/>
      <c r="L22" s="27"/>
      <c r="M22" s="42"/>
    </row>
    <row r="23" spans="1:13" ht="15" customHeight="1" x14ac:dyDescent="0.3">
      <c r="A23" s="27"/>
      <c r="B23" s="45"/>
      <c r="C23" s="60"/>
      <c r="D23" s="61"/>
      <c r="E23" s="60"/>
      <c r="F23" s="62"/>
      <c r="G23" s="63"/>
      <c r="H23" s="27"/>
      <c r="I23" s="27"/>
      <c r="J23" s="27"/>
      <c r="K23" s="45"/>
      <c r="L23" s="45"/>
      <c r="M23" s="64"/>
    </row>
    <row r="24" spans="1:13" ht="15" customHeight="1" x14ac:dyDescent="0.3">
      <c r="A24" s="27"/>
      <c r="B24" s="33" t="s">
        <v>11</v>
      </c>
      <c r="C24" s="27" t="s">
        <v>35</v>
      </c>
      <c r="D24" s="27"/>
      <c r="E24" s="27"/>
      <c r="F24" s="27"/>
      <c r="G24" s="27"/>
      <c r="H24" s="33"/>
      <c r="I24" s="51"/>
      <c r="J24" s="51"/>
      <c r="K24" s="51"/>
      <c r="L24" s="51"/>
      <c r="M24" s="52"/>
    </row>
    <row r="25" spans="1:13" ht="15" customHeight="1" x14ac:dyDescent="0.3">
      <c r="A25" s="27"/>
      <c r="B25" s="53" t="s">
        <v>12</v>
      </c>
      <c r="C25" s="124" t="s">
        <v>33</v>
      </c>
      <c r="D25" s="125"/>
      <c r="E25" s="124" t="s">
        <v>13</v>
      </c>
      <c r="F25" s="125"/>
      <c r="G25" s="126" t="s">
        <v>14</v>
      </c>
      <c r="H25" s="125"/>
      <c r="I25" s="51"/>
      <c r="J25" s="51"/>
      <c r="K25" s="51"/>
      <c r="L25" s="51"/>
      <c r="M25" s="52"/>
    </row>
    <row r="26" spans="1:13" ht="15" customHeight="1" x14ac:dyDescent="0.3">
      <c r="A26" s="27"/>
      <c r="B26" s="127" t="s">
        <v>9</v>
      </c>
      <c r="C26" s="54" t="s">
        <v>15</v>
      </c>
      <c r="D26" s="55">
        <v>50</v>
      </c>
      <c r="E26" s="54" t="s">
        <v>16</v>
      </c>
      <c r="F26" s="56">
        <v>0.69</v>
      </c>
      <c r="G26" s="129"/>
      <c r="H26" s="130"/>
      <c r="I26" s="51"/>
      <c r="J26" s="51"/>
      <c r="K26" s="51"/>
      <c r="L26" s="51"/>
      <c r="M26" s="52"/>
    </row>
    <row r="27" spans="1:13" ht="15" customHeight="1" x14ac:dyDescent="0.3">
      <c r="A27" s="27"/>
      <c r="B27" s="127"/>
      <c r="C27" s="54" t="s">
        <v>17</v>
      </c>
      <c r="D27" s="55">
        <v>100</v>
      </c>
      <c r="E27" s="54" t="s">
        <v>18</v>
      </c>
      <c r="F27" s="56">
        <v>0.6</v>
      </c>
      <c r="G27" s="131"/>
      <c r="H27" s="132"/>
      <c r="I27" s="27"/>
      <c r="J27" s="27"/>
      <c r="K27" s="27"/>
      <c r="L27" s="27"/>
      <c r="M27" s="52"/>
    </row>
    <row r="28" spans="1:13" ht="15" customHeight="1" x14ac:dyDescent="0.3">
      <c r="A28" s="27"/>
      <c r="B28" s="128"/>
      <c r="C28" s="57" t="s">
        <v>19</v>
      </c>
      <c r="D28" s="58">
        <f>$H$7</f>
        <v>35</v>
      </c>
      <c r="E28" s="57" t="s">
        <v>20</v>
      </c>
      <c r="F28" s="59">
        <f>F31</f>
        <v>0.71699999999999997</v>
      </c>
      <c r="G28" s="133"/>
      <c r="H28" s="134"/>
      <c r="I28" s="27"/>
      <c r="J28" s="27"/>
      <c r="K28" s="27"/>
      <c r="L28" s="27"/>
      <c r="M28" s="52"/>
    </row>
    <row r="29" spans="1:13" ht="15" customHeight="1" x14ac:dyDescent="0.3">
      <c r="A29" s="27"/>
      <c r="B29" s="27" t="s">
        <v>21</v>
      </c>
      <c r="C29" s="60"/>
      <c r="D29" s="61"/>
      <c r="E29" s="60"/>
      <c r="F29" s="62"/>
      <c r="G29" s="63"/>
      <c r="H29" s="27"/>
      <c r="I29" s="27"/>
      <c r="J29" s="27"/>
      <c r="K29" s="27"/>
      <c r="L29" s="27"/>
      <c r="M29" s="42"/>
    </row>
    <row r="30" spans="1:13" ht="15" customHeight="1" x14ac:dyDescent="0.3">
      <c r="A30" s="27"/>
      <c r="B30" s="45"/>
      <c r="C30" s="60"/>
      <c r="D30" s="61"/>
      <c r="E30" s="60"/>
      <c r="F30" s="62"/>
      <c r="G30" s="63"/>
      <c r="H30" s="27"/>
      <c r="I30" s="27"/>
      <c r="J30" s="27"/>
      <c r="K30" s="27"/>
      <c r="L30" s="27"/>
      <c r="M30" s="42"/>
    </row>
    <row r="31" spans="1:13" ht="15" customHeight="1" x14ac:dyDescent="0.3">
      <c r="A31" s="27"/>
      <c r="B31" s="135" t="s">
        <v>22</v>
      </c>
      <c r="C31" s="136" t="s">
        <v>23</v>
      </c>
      <c r="D31" s="136"/>
      <c r="E31" s="135" t="s">
        <v>6</v>
      </c>
      <c r="F31" s="137">
        <f>ROUND(F26 - ((D28-D26)*(F26-F27)) / (D27-D26),3)</f>
        <v>0.71699999999999997</v>
      </c>
      <c r="G31" s="138" t="s">
        <v>24</v>
      </c>
      <c r="H31" s="27"/>
      <c r="I31" s="27"/>
      <c r="J31" s="27"/>
      <c r="K31" s="27"/>
      <c r="L31" s="27"/>
      <c r="M31" s="42"/>
    </row>
    <row r="32" spans="1:13" ht="15" customHeight="1" x14ac:dyDescent="0.3">
      <c r="A32" s="27"/>
      <c r="B32" s="135"/>
      <c r="C32" s="135" t="s">
        <v>25</v>
      </c>
      <c r="D32" s="135"/>
      <c r="E32" s="135"/>
      <c r="F32" s="137"/>
      <c r="G32" s="138"/>
      <c r="H32" s="27"/>
      <c r="I32" s="27"/>
      <c r="J32" s="27"/>
      <c r="K32" s="27"/>
      <c r="L32" s="27"/>
      <c r="M32" s="42"/>
    </row>
    <row r="33" spans="1:13" ht="15" customHeight="1" x14ac:dyDescent="0.3">
      <c r="A33" s="28"/>
      <c r="B33" s="27"/>
      <c r="C33" s="65"/>
      <c r="D33" s="66"/>
      <c r="E33" s="67"/>
      <c r="F33" s="68"/>
      <c r="G33" s="69"/>
      <c r="H33" s="70"/>
      <c r="I33" s="66"/>
      <c r="J33" s="66"/>
      <c r="K33" s="36"/>
      <c r="L33" s="51"/>
      <c r="M33" s="51"/>
    </row>
    <row r="34" spans="1:13" ht="15" customHeight="1" x14ac:dyDescent="0.3">
      <c r="A34" s="27"/>
      <c r="B34" s="33" t="s">
        <v>11</v>
      </c>
      <c r="C34" s="27" t="s">
        <v>36</v>
      </c>
      <c r="D34" s="27"/>
      <c r="E34" s="27"/>
      <c r="F34" s="27"/>
      <c r="G34" s="27"/>
      <c r="H34" s="33"/>
      <c r="I34" s="51"/>
      <c r="J34" s="51"/>
      <c r="K34" s="51"/>
      <c r="L34" s="51"/>
      <c r="M34" s="52"/>
    </row>
    <row r="35" spans="1:13" ht="15" customHeight="1" x14ac:dyDescent="0.3">
      <c r="A35" s="27"/>
      <c r="B35" s="53" t="s">
        <v>12</v>
      </c>
      <c r="C35" s="124" t="s">
        <v>33</v>
      </c>
      <c r="D35" s="125"/>
      <c r="E35" s="124" t="s">
        <v>13</v>
      </c>
      <c r="F35" s="125"/>
      <c r="G35" s="126" t="s">
        <v>14</v>
      </c>
      <c r="H35" s="125"/>
      <c r="I35" s="51"/>
      <c r="J35" s="51"/>
      <c r="K35" s="51"/>
      <c r="L35" s="51"/>
      <c r="M35" s="52"/>
    </row>
    <row r="36" spans="1:13" ht="15" customHeight="1" x14ac:dyDescent="0.3">
      <c r="A36" s="27"/>
      <c r="B36" s="127" t="s">
        <v>9</v>
      </c>
      <c r="C36" s="54" t="s">
        <v>15</v>
      </c>
      <c r="D36" s="55">
        <v>50</v>
      </c>
      <c r="E36" s="54" t="s">
        <v>16</v>
      </c>
      <c r="F36" s="56">
        <v>0.76</v>
      </c>
      <c r="G36" s="129"/>
      <c r="H36" s="130"/>
      <c r="I36" s="51"/>
      <c r="J36" s="51"/>
      <c r="K36" s="51"/>
      <c r="L36" s="51"/>
      <c r="M36" s="52"/>
    </row>
    <row r="37" spans="1:13" ht="15" customHeight="1" x14ac:dyDescent="0.3">
      <c r="A37" s="27"/>
      <c r="B37" s="127"/>
      <c r="C37" s="54" t="s">
        <v>17</v>
      </c>
      <c r="D37" s="55">
        <v>100</v>
      </c>
      <c r="E37" s="54" t="s">
        <v>18</v>
      </c>
      <c r="F37" s="56">
        <v>0.66</v>
      </c>
      <c r="G37" s="131"/>
      <c r="H37" s="132"/>
      <c r="I37" s="27"/>
      <c r="J37" s="27"/>
      <c r="K37" s="27"/>
      <c r="L37" s="27"/>
      <c r="M37" s="52"/>
    </row>
    <row r="38" spans="1:13" ht="15" customHeight="1" x14ac:dyDescent="0.3">
      <c r="A38" s="27"/>
      <c r="B38" s="128"/>
      <c r="C38" s="57" t="s">
        <v>19</v>
      </c>
      <c r="D38" s="58">
        <f>$H$7</f>
        <v>35</v>
      </c>
      <c r="E38" s="57" t="s">
        <v>20</v>
      </c>
      <c r="F38" s="59">
        <f>F41</f>
        <v>0.79</v>
      </c>
      <c r="G38" s="133"/>
      <c r="H38" s="134"/>
      <c r="I38" s="27"/>
      <c r="J38" s="27"/>
      <c r="K38" s="27"/>
      <c r="L38" s="27"/>
      <c r="M38" s="52"/>
    </row>
    <row r="39" spans="1:13" ht="15" customHeight="1" x14ac:dyDescent="0.3">
      <c r="A39" s="27"/>
      <c r="B39" s="27" t="s">
        <v>21</v>
      </c>
      <c r="C39" s="60"/>
      <c r="D39" s="61"/>
      <c r="E39" s="60"/>
      <c r="F39" s="62"/>
      <c r="G39" s="63"/>
      <c r="H39" s="27"/>
      <c r="I39" s="27"/>
      <c r="J39" s="27"/>
      <c r="K39" s="27"/>
      <c r="L39" s="27"/>
      <c r="M39" s="42"/>
    </row>
    <row r="40" spans="1:13" ht="15" customHeight="1" x14ac:dyDescent="0.3">
      <c r="A40" s="27"/>
      <c r="B40" s="45"/>
      <c r="C40" s="60"/>
      <c r="D40" s="61"/>
      <c r="E40" s="60"/>
      <c r="F40" s="62"/>
      <c r="G40" s="63"/>
      <c r="H40" s="27"/>
      <c r="I40" s="27"/>
      <c r="J40" s="27"/>
      <c r="K40" s="27"/>
      <c r="L40" s="27"/>
      <c r="M40" s="42"/>
    </row>
    <row r="41" spans="1:13" ht="15" customHeight="1" x14ac:dyDescent="0.3">
      <c r="A41" s="27"/>
      <c r="B41" s="135" t="s">
        <v>22</v>
      </c>
      <c r="C41" s="136" t="s">
        <v>23</v>
      </c>
      <c r="D41" s="136"/>
      <c r="E41" s="135" t="s">
        <v>6</v>
      </c>
      <c r="F41" s="137">
        <f>ROUND(F36 - ((D38-D36)*(F36-F37)) / (D37-D36),3)</f>
        <v>0.79</v>
      </c>
      <c r="G41" s="138" t="s">
        <v>24</v>
      </c>
      <c r="H41" s="27"/>
      <c r="I41" s="27"/>
      <c r="J41" s="27"/>
      <c r="K41" s="27"/>
      <c r="L41" s="27"/>
      <c r="M41" s="42"/>
    </row>
    <row r="42" spans="1:13" ht="15" customHeight="1" x14ac:dyDescent="0.3">
      <c r="A42" s="27"/>
      <c r="B42" s="135"/>
      <c r="C42" s="135" t="s">
        <v>25</v>
      </c>
      <c r="D42" s="135"/>
      <c r="E42" s="135"/>
      <c r="F42" s="137"/>
      <c r="G42" s="138"/>
      <c r="H42" s="27"/>
      <c r="I42" s="27"/>
      <c r="J42" s="27"/>
      <c r="K42" s="27"/>
      <c r="L42" s="27"/>
      <c r="M42" s="42"/>
    </row>
    <row r="43" spans="1:13" x14ac:dyDescent="0.3">
      <c r="A43" s="28"/>
      <c r="B43" s="27"/>
      <c r="C43" s="65"/>
      <c r="D43" s="66"/>
      <c r="E43" s="71"/>
      <c r="F43" s="72"/>
      <c r="G43" s="69"/>
      <c r="H43" s="70"/>
      <c r="I43" s="66"/>
      <c r="J43" s="66"/>
      <c r="K43" s="36"/>
      <c r="L43" s="36"/>
      <c r="M43" s="73"/>
    </row>
    <row r="44" spans="1:13" x14ac:dyDescent="0.3">
      <c r="A44" s="28"/>
      <c r="B44" s="27"/>
      <c r="C44" s="65"/>
      <c r="D44" s="66"/>
      <c r="E44" s="71"/>
      <c r="F44" s="72"/>
      <c r="G44" s="69"/>
      <c r="H44" s="70"/>
      <c r="I44" s="66"/>
      <c r="J44" s="66"/>
      <c r="K44" s="51"/>
      <c r="L44" s="36"/>
      <c r="M44" s="73"/>
    </row>
    <row r="45" spans="1:13" x14ac:dyDescent="0.3">
      <c r="A45" s="28"/>
      <c r="B45" s="27"/>
      <c r="C45" s="65"/>
      <c r="D45" s="66"/>
      <c r="E45" s="74"/>
      <c r="F45" s="75"/>
      <c r="G45" s="76"/>
      <c r="H45" s="77"/>
      <c r="I45" s="78"/>
      <c r="J45" s="66"/>
      <c r="K45" s="36"/>
      <c r="L45" s="36"/>
      <c r="M45" s="73"/>
    </row>
    <row r="46" spans="1:13" ht="17.25" x14ac:dyDescent="0.3">
      <c r="A46" s="79"/>
      <c r="B46" s="79"/>
      <c r="C46" s="79"/>
      <c r="D46" s="79"/>
      <c r="E46" s="80"/>
      <c r="F46" s="81"/>
      <c r="G46" s="82"/>
      <c r="H46" s="83"/>
      <c r="I46" s="84"/>
      <c r="K46" s="85"/>
      <c r="L46" s="36"/>
      <c r="M46" s="73"/>
    </row>
  </sheetData>
  <mergeCells count="42">
    <mergeCell ref="B41:B42"/>
    <mergeCell ref="C41:D41"/>
    <mergeCell ref="E41:E42"/>
    <mergeCell ref="F41:F42"/>
    <mergeCell ref="G41:G42"/>
    <mergeCell ref="C42:D42"/>
    <mergeCell ref="C35:D35"/>
    <mergeCell ref="E35:F35"/>
    <mergeCell ref="G35:H35"/>
    <mergeCell ref="B36:B38"/>
    <mergeCell ref="G36:H36"/>
    <mergeCell ref="G37:H37"/>
    <mergeCell ref="G38:H38"/>
    <mergeCell ref="B31:B32"/>
    <mergeCell ref="C31:D31"/>
    <mergeCell ref="E31:E32"/>
    <mergeCell ref="F31:F32"/>
    <mergeCell ref="G31:G32"/>
    <mergeCell ref="C32:D32"/>
    <mergeCell ref="C25:D25"/>
    <mergeCell ref="E25:F25"/>
    <mergeCell ref="G25:H25"/>
    <mergeCell ref="B26:B28"/>
    <mergeCell ref="G26:H26"/>
    <mergeCell ref="G27:H27"/>
    <mergeCell ref="G28:H28"/>
    <mergeCell ref="B16:B18"/>
    <mergeCell ref="G16:H16"/>
    <mergeCell ref="G17:H17"/>
    <mergeCell ref="G18:H18"/>
    <mergeCell ref="B21:B22"/>
    <mergeCell ref="C21:D21"/>
    <mergeCell ref="E21:E22"/>
    <mergeCell ref="F21:F22"/>
    <mergeCell ref="G21:G22"/>
    <mergeCell ref="C22:D22"/>
    <mergeCell ref="A1:I1"/>
    <mergeCell ref="B9:B10"/>
    <mergeCell ref="C9:F9"/>
    <mergeCell ref="C15:D15"/>
    <mergeCell ref="E15:F15"/>
    <mergeCell ref="G15:H15"/>
  </mergeCells>
  <phoneticPr fontId="2" type="noConversion"/>
  <pageMargins left="0.39370078740157483" right="0.39370078740157483" top="0.74803149606299213" bottom="0.74803149606299213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1"/>
  <sheetViews>
    <sheetView view="pageBreakPreview" topLeftCell="A7" zoomScaleNormal="100" zoomScaleSheetLayoutView="100" workbookViewId="0">
      <selection activeCell="F11" sqref="F11:J11"/>
    </sheetView>
  </sheetViews>
  <sheetFormatPr defaultColWidth="9" defaultRowHeight="16.5" x14ac:dyDescent="0.3"/>
  <cols>
    <col min="1" max="1" width="15.25" style="4" customWidth="1"/>
    <col min="2" max="17" width="4.625" style="4" customWidth="1"/>
    <col min="18" max="16384" width="9" style="4"/>
  </cols>
  <sheetData>
    <row r="1" spans="1:17" x14ac:dyDescent="0.3">
      <c r="A1" s="3"/>
      <c r="B1" s="3"/>
    </row>
    <row r="2" spans="1:17" ht="20.25" x14ac:dyDescent="0.3">
      <c r="A2" s="140" t="s">
        <v>140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</row>
    <row r="3" spans="1:17" x14ac:dyDescent="0.3">
      <c r="A3" s="5"/>
      <c r="B3" s="3"/>
    </row>
    <row r="4" spans="1:17" ht="30" customHeight="1" x14ac:dyDescent="0.3">
      <c r="A4" s="6" t="s">
        <v>39</v>
      </c>
      <c r="B4" s="139" t="s">
        <v>111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</row>
    <row r="5" spans="1:17" ht="30" customHeight="1" x14ac:dyDescent="0.3">
      <c r="A5" s="6" t="s">
        <v>40</v>
      </c>
      <c r="B5" s="139" t="s">
        <v>112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</row>
    <row r="6" spans="1:17" ht="30" customHeight="1" x14ac:dyDescent="0.3">
      <c r="A6" s="6" t="s">
        <v>41</v>
      </c>
      <c r="B6" s="139" t="s">
        <v>113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</row>
    <row r="7" spans="1:17" ht="30" customHeight="1" x14ac:dyDescent="0.3">
      <c r="A7" s="6" t="s">
        <v>42</v>
      </c>
      <c r="B7" s="139" t="s">
        <v>114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</row>
    <row r="8" spans="1:17" ht="30" customHeight="1" x14ac:dyDescent="0.3"/>
    <row r="9" spans="1:17" ht="30" customHeight="1" x14ac:dyDescent="0.3">
      <c r="A9" s="146" t="s">
        <v>43</v>
      </c>
      <c r="B9" s="146"/>
      <c r="C9" s="146"/>
      <c r="D9" s="146"/>
    </row>
    <row r="10" spans="1:17" ht="30" customHeight="1" x14ac:dyDescent="0.3">
      <c r="A10" s="7" t="s">
        <v>44</v>
      </c>
      <c r="B10" s="147" t="s">
        <v>45</v>
      </c>
      <c r="C10" s="147"/>
      <c r="D10" s="147"/>
      <c r="E10" s="147"/>
      <c r="F10" s="148" t="s">
        <v>51</v>
      </c>
      <c r="G10" s="149"/>
      <c r="H10" s="149"/>
      <c r="I10" s="149"/>
      <c r="J10" s="150"/>
      <c r="K10" s="148" t="s">
        <v>52</v>
      </c>
      <c r="L10" s="149"/>
      <c r="M10" s="149"/>
      <c r="N10" s="150"/>
      <c r="O10" s="148" t="s">
        <v>53</v>
      </c>
      <c r="P10" s="149"/>
      <c r="Q10" s="150"/>
    </row>
    <row r="11" spans="1:17" ht="30" customHeight="1" x14ac:dyDescent="0.3">
      <c r="A11" s="143" t="s">
        <v>50</v>
      </c>
      <c r="B11" s="142" t="s">
        <v>46</v>
      </c>
      <c r="C11" s="142"/>
      <c r="D11" s="142"/>
      <c r="E11" s="142"/>
      <c r="F11" s="151">
        <v>282545</v>
      </c>
      <c r="G11" s="152"/>
      <c r="H11" s="152"/>
      <c r="I11" s="152"/>
      <c r="J11" s="153"/>
      <c r="K11" s="148">
        <v>2018</v>
      </c>
      <c r="L11" s="149"/>
      <c r="M11" s="149"/>
      <c r="N11" s="150"/>
      <c r="O11" s="148"/>
      <c r="P11" s="149"/>
      <c r="Q11" s="150"/>
    </row>
    <row r="12" spans="1:17" ht="30" customHeight="1" x14ac:dyDescent="0.3">
      <c r="A12" s="144"/>
      <c r="B12" s="142" t="s">
        <v>47</v>
      </c>
      <c r="C12" s="142"/>
      <c r="D12" s="142"/>
      <c r="E12" s="142"/>
      <c r="F12" s="151">
        <v>261571</v>
      </c>
      <c r="G12" s="152"/>
      <c r="H12" s="152"/>
      <c r="I12" s="152"/>
      <c r="J12" s="153"/>
      <c r="K12" s="148">
        <v>2018</v>
      </c>
      <c r="L12" s="149"/>
      <c r="M12" s="149"/>
      <c r="N12" s="150"/>
      <c r="O12" s="148"/>
      <c r="P12" s="149"/>
      <c r="Q12" s="150"/>
    </row>
    <row r="13" spans="1:17" ht="30" customHeight="1" x14ac:dyDescent="0.3">
      <c r="A13" s="144"/>
      <c r="B13" s="142" t="s">
        <v>48</v>
      </c>
      <c r="C13" s="142"/>
      <c r="D13" s="142"/>
      <c r="E13" s="142"/>
      <c r="F13" s="151">
        <v>205686</v>
      </c>
      <c r="G13" s="152"/>
      <c r="H13" s="152"/>
      <c r="I13" s="152"/>
      <c r="J13" s="153"/>
      <c r="K13" s="148">
        <v>2018</v>
      </c>
      <c r="L13" s="149"/>
      <c r="M13" s="149"/>
      <c r="N13" s="150"/>
      <c r="O13" s="148"/>
      <c r="P13" s="149"/>
      <c r="Q13" s="150"/>
    </row>
    <row r="14" spans="1:17" ht="30" customHeight="1" x14ac:dyDescent="0.3">
      <c r="A14" s="145"/>
      <c r="B14" s="142" t="s">
        <v>49</v>
      </c>
      <c r="C14" s="142"/>
      <c r="D14" s="142"/>
      <c r="E14" s="142"/>
      <c r="F14" s="151">
        <v>220894</v>
      </c>
      <c r="G14" s="152"/>
      <c r="H14" s="152"/>
      <c r="I14" s="152"/>
      <c r="J14" s="153"/>
      <c r="K14" s="148">
        <v>2018</v>
      </c>
      <c r="L14" s="149"/>
      <c r="M14" s="149"/>
      <c r="N14" s="150"/>
      <c r="O14" s="148"/>
      <c r="P14" s="149"/>
      <c r="Q14" s="150"/>
    </row>
    <row r="15" spans="1:17" ht="30" customHeight="1" x14ac:dyDescent="0.3">
      <c r="O15" s="154" t="s">
        <v>73</v>
      </c>
      <c r="P15" s="154"/>
      <c r="Q15" s="154"/>
    </row>
    <row r="16" spans="1:17" ht="30" customHeight="1" x14ac:dyDescent="0.3">
      <c r="A16" s="2" t="s">
        <v>54</v>
      </c>
      <c r="B16" s="4" t="s">
        <v>57</v>
      </c>
      <c r="C16" s="4" t="s">
        <v>66</v>
      </c>
      <c r="D16" s="4">
        <v>0.24</v>
      </c>
      <c r="E16" s="4" t="s">
        <v>61</v>
      </c>
      <c r="F16" s="155">
        <f>F13</f>
        <v>205686</v>
      </c>
      <c r="G16" s="156"/>
      <c r="H16" s="4" t="s">
        <v>63</v>
      </c>
      <c r="I16" s="4" t="s">
        <v>64</v>
      </c>
      <c r="J16" s="4">
        <v>0.49</v>
      </c>
      <c r="K16" s="4" t="s">
        <v>65</v>
      </c>
      <c r="L16" s="155">
        <f>F14</f>
        <v>220894</v>
      </c>
      <c r="M16" s="156"/>
      <c r="N16" s="4" t="s">
        <v>67</v>
      </c>
      <c r="O16" s="157">
        <f>ROUND((D16*F16)+(J16*L16),0)</f>
        <v>157603</v>
      </c>
      <c r="P16" s="157"/>
      <c r="Q16" s="1" t="s">
        <v>68</v>
      </c>
    </row>
    <row r="17" spans="1:17" ht="30" customHeight="1" x14ac:dyDescent="0.3">
      <c r="A17" s="2"/>
      <c r="O17" s="1"/>
      <c r="P17" s="1"/>
      <c r="Q17" s="1"/>
    </row>
    <row r="18" spans="1:17" ht="30" customHeight="1" x14ac:dyDescent="0.3">
      <c r="A18" s="2" t="s">
        <v>55</v>
      </c>
      <c r="B18" s="4" t="s">
        <v>57</v>
      </c>
      <c r="C18" s="4" t="s">
        <v>66</v>
      </c>
      <c r="D18" s="4">
        <v>0.34</v>
      </c>
      <c r="E18" s="4" t="s">
        <v>61</v>
      </c>
      <c r="F18" s="155">
        <f>F12</f>
        <v>261571</v>
      </c>
      <c r="G18" s="156"/>
      <c r="H18" s="4" t="s">
        <v>63</v>
      </c>
      <c r="I18" s="4" t="s">
        <v>64</v>
      </c>
      <c r="J18" s="4">
        <v>0.7</v>
      </c>
      <c r="K18" s="4" t="s">
        <v>65</v>
      </c>
      <c r="L18" s="155">
        <f>F14</f>
        <v>220894</v>
      </c>
      <c r="M18" s="156"/>
      <c r="N18" s="4" t="s">
        <v>67</v>
      </c>
      <c r="O18" s="157">
        <f>ROUND((D18*F18)+(J18*L18),0)</f>
        <v>243560</v>
      </c>
      <c r="P18" s="157"/>
      <c r="Q18" s="1" t="s">
        <v>68</v>
      </c>
    </row>
    <row r="19" spans="1:17" ht="30" customHeight="1" x14ac:dyDescent="0.3">
      <c r="A19" s="2"/>
      <c r="O19" s="1"/>
      <c r="P19" s="1"/>
      <c r="Q19" s="1"/>
    </row>
    <row r="20" spans="1:17" ht="30" customHeight="1" x14ac:dyDescent="0.3">
      <c r="A20" s="2" t="s">
        <v>56</v>
      </c>
      <c r="B20" s="4" t="s">
        <v>59</v>
      </c>
      <c r="C20" s="4" t="s">
        <v>66</v>
      </c>
      <c r="D20" s="4">
        <v>0.2</v>
      </c>
      <c r="E20" s="4" t="s">
        <v>61</v>
      </c>
      <c r="F20" s="155">
        <f>F11</f>
        <v>282545</v>
      </c>
      <c r="G20" s="156"/>
      <c r="H20" s="4" t="s">
        <v>63</v>
      </c>
      <c r="I20" s="4" t="s">
        <v>64</v>
      </c>
      <c r="J20" s="4">
        <v>0.44</v>
      </c>
      <c r="K20" s="4" t="s">
        <v>65</v>
      </c>
      <c r="L20" s="155">
        <f>F12</f>
        <v>261571</v>
      </c>
      <c r="M20" s="156"/>
      <c r="N20" s="4" t="s">
        <v>63</v>
      </c>
      <c r="O20" s="157"/>
      <c r="P20" s="157"/>
      <c r="Q20" s="1"/>
    </row>
    <row r="21" spans="1:17" ht="30" customHeight="1" x14ac:dyDescent="0.3">
      <c r="C21" s="4" t="s">
        <v>60</v>
      </c>
      <c r="D21" s="4">
        <v>0.91</v>
      </c>
      <c r="E21" s="4" t="s">
        <v>69</v>
      </c>
      <c r="F21" s="155">
        <f>F14</f>
        <v>220894</v>
      </c>
      <c r="G21" s="156"/>
      <c r="H21" s="4" t="s">
        <v>70</v>
      </c>
      <c r="N21" s="4" t="s">
        <v>71</v>
      </c>
      <c r="O21" s="157">
        <f>ROUND((D20*F20)+(J20*L20)+(D21*F21),0)</f>
        <v>372614</v>
      </c>
      <c r="P21" s="157"/>
      <c r="Q21" s="1" t="s">
        <v>72</v>
      </c>
    </row>
  </sheetData>
  <mergeCells count="39">
    <mergeCell ref="F20:G20"/>
    <mergeCell ref="L20:M20"/>
    <mergeCell ref="O20:P20"/>
    <mergeCell ref="F21:G21"/>
    <mergeCell ref="O21:P21"/>
    <mergeCell ref="O15:Q15"/>
    <mergeCell ref="F16:G16"/>
    <mergeCell ref="L16:M16"/>
    <mergeCell ref="O16:P16"/>
    <mergeCell ref="F18:G18"/>
    <mergeCell ref="L18:M18"/>
    <mergeCell ref="O18:P18"/>
    <mergeCell ref="F13:J13"/>
    <mergeCell ref="F14:J14"/>
    <mergeCell ref="K11:N11"/>
    <mergeCell ref="K12:N12"/>
    <mergeCell ref="K13:N13"/>
    <mergeCell ref="K14:N14"/>
    <mergeCell ref="F10:J10"/>
    <mergeCell ref="K10:N10"/>
    <mergeCell ref="O10:Q10"/>
    <mergeCell ref="F11:J11"/>
    <mergeCell ref="F12:J12"/>
    <mergeCell ref="B4:Q4"/>
    <mergeCell ref="A2:Q2"/>
    <mergeCell ref="B14:E14"/>
    <mergeCell ref="A11:A14"/>
    <mergeCell ref="B5:Q5"/>
    <mergeCell ref="B6:Q6"/>
    <mergeCell ref="B7:Q7"/>
    <mergeCell ref="A9:D9"/>
    <mergeCell ref="B10:E10"/>
    <mergeCell ref="B11:E11"/>
    <mergeCell ref="B12:E12"/>
    <mergeCell ref="B13:E13"/>
    <mergeCell ref="O11:Q11"/>
    <mergeCell ref="O12:Q12"/>
    <mergeCell ref="O13:Q13"/>
    <mergeCell ref="O14:Q14"/>
  </mergeCells>
  <phoneticPr fontId="2" type="noConversion"/>
  <pageMargins left="0.39370078740157483" right="0.39370078740157483" top="0.74803149606299213" bottom="0.74803149606299213" header="0.31496062992125984" footer="0.31496062992125984"/>
  <pageSetup paperSize="9" scale="9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0"/>
  <sheetViews>
    <sheetView view="pageBreakPreview" zoomScale="115" zoomScaleNormal="100" zoomScaleSheetLayoutView="115" workbookViewId="0">
      <selection activeCell="B11" sqref="B11"/>
    </sheetView>
  </sheetViews>
  <sheetFormatPr defaultColWidth="9" defaultRowHeight="16.5" x14ac:dyDescent="0.3"/>
  <cols>
    <col min="1" max="1" width="16.75" style="4" customWidth="1"/>
    <col min="2" max="4" width="23.625" style="4" customWidth="1"/>
    <col min="5" max="16384" width="9" style="4"/>
  </cols>
  <sheetData>
    <row r="1" spans="1:4" ht="20.25" x14ac:dyDescent="0.3">
      <c r="A1" s="140" t="s">
        <v>138</v>
      </c>
      <c r="B1" s="141"/>
      <c r="C1" s="141"/>
      <c r="D1" s="141"/>
    </row>
    <row r="2" spans="1:4" x14ac:dyDescent="0.3">
      <c r="A2" s="5"/>
      <c r="B2" s="3"/>
      <c r="C2" s="3"/>
      <c r="D2" s="3"/>
    </row>
    <row r="3" spans="1:4" ht="24.95" customHeight="1" x14ac:dyDescent="0.3">
      <c r="A3" s="160"/>
      <c r="B3" s="139" t="s">
        <v>115</v>
      </c>
      <c r="C3" s="139"/>
      <c r="D3" s="139"/>
    </row>
    <row r="4" spans="1:4" ht="21.95" customHeight="1" thickBot="1" x14ac:dyDescent="0.35">
      <c r="A4" s="161"/>
      <c r="B4" s="8" t="s">
        <v>0</v>
      </c>
      <c r="C4" s="8" t="s">
        <v>1</v>
      </c>
      <c r="D4" s="8" t="s">
        <v>2</v>
      </c>
    </row>
    <row r="5" spans="1:4" ht="21.95" customHeight="1" thickTop="1" x14ac:dyDescent="0.3">
      <c r="A5" s="9" t="s">
        <v>116</v>
      </c>
      <c r="B5" s="10">
        <v>1.31</v>
      </c>
      <c r="C5" s="11">
        <v>1.46</v>
      </c>
      <c r="D5" s="10">
        <v>1.61</v>
      </c>
    </row>
    <row r="6" spans="1:4" ht="21.95" customHeight="1" x14ac:dyDescent="0.3">
      <c r="A6" s="12" t="s">
        <v>117</v>
      </c>
      <c r="B6" s="13">
        <v>1.1499999999999999</v>
      </c>
      <c r="C6" s="14">
        <v>1.28</v>
      </c>
      <c r="D6" s="13">
        <v>1.41</v>
      </c>
    </row>
    <row r="7" spans="1:4" ht="21.95" customHeight="1" x14ac:dyDescent="0.3">
      <c r="A7" s="12" t="s">
        <v>118</v>
      </c>
      <c r="B7" s="13">
        <v>1.06</v>
      </c>
      <c r="C7" s="14">
        <v>1.18</v>
      </c>
      <c r="D7" s="13">
        <v>1.3</v>
      </c>
    </row>
    <row r="8" spans="1:4" ht="21.95" customHeight="1" x14ac:dyDescent="0.3">
      <c r="A8" s="15" t="s">
        <v>119</v>
      </c>
      <c r="B8" s="16">
        <v>0.96</v>
      </c>
      <c r="C8" s="17">
        <v>1.07</v>
      </c>
      <c r="D8" s="16">
        <v>1.18</v>
      </c>
    </row>
    <row r="9" spans="1:4" ht="21.95" customHeight="1" x14ac:dyDescent="0.3">
      <c r="A9" s="18" t="s">
        <v>120</v>
      </c>
      <c r="B9" s="19">
        <v>0.85</v>
      </c>
      <c r="C9" s="20">
        <v>0.94</v>
      </c>
      <c r="D9" s="19">
        <v>1.03</v>
      </c>
    </row>
    <row r="10" spans="1:4" ht="21.95" customHeight="1" x14ac:dyDescent="0.3">
      <c r="A10" s="12" t="s">
        <v>121</v>
      </c>
      <c r="B10" s="13">
        <v>0.74</v>
      </c>
      <c r="C10" s="14">
        <v>0.82</v>
      </c>
      <c r="D10" s="13">
        <v>0.9</v>
      </c>
    </row>
    <row r="11" spans="1:4" ht="21.95" customHeight="1" x14ac:dyDescent="0.3">
      <c r="A11" s="12" t="s">
        <v>122</v>
      </c>
      <c r="B11" s="13">
        <v>0.68</v>
      </c>
      <c r="C11" s="14">
        <v>0.76</v>
      </c>
      <c r="D11" s="13">
        <v>0.84</v>
      </c>
    </row>
    <row r="12" spans="1:4" ht="21.95" customHeight="1" x14ac:dyDescent="0.3">
      <c r="A12" s="15" t="s">
        <v>123</v>
      </c>
      <c r="B12" s="16">
        <v>0.62</v>
      </c>
      <c r="C12" s="17">
        <v>0.69</v>
      </c>
      <c r="D12" s="16">
        <v>0.76</v>
      </c>
    </row>
    <row r="13" spans="1:4" ht="21.95" customHeight="1" x14ac:dyDescent="0.3">
      <c r="A13" s="18" t="s">
        <v>124</v>
      </c>
      <c r="B13" s="19">
        <v>0.54</v>
      </c>
      <c r="C13" s="20">
        <v>0.6</v>
      </c>
      <c r="D13" s="19">
        <v>0.66</v>
      </c>
    </row>
    <row r="14" spans="1:4" ht="21.95" customHeight="1" x14ac:dyDescent="0.3">
      <c r="A14" s="21" t="s">
        <v>125</v>
      </c>
      <c r="B14" s="22">
        <v>0.48</v>
      </c>
      <c r="C14" s="23">
        <v>0.53</v>
      </c>
      <c r="D14" s="22">
        <v>0.57999999999999996</v>
      </c>
    </row>
    <row r="15" spans="1:4" ht="21.95" customHeight="1" x14ac:dyDescent="0.3">
      <c r="A15" s="21" t="s">
        <v>126</v>
      </c>
      <c r="B15" s="22">
        <v>0.44</v>
      </c>
      <c r="C15" s="23">
        <v>0.49</v>
      </c>
      <c r="D15" s="22">
        <v>0.54</v>
      </c>
    </row>
    <row r="16" spans="1:4" ht="21.95" customHeight="1" x14ac:dyDescent="0.3">
      <c r="A16" s="108" t="s">
        <v>127</v>
      </c>
      <c r="B16" s="109">
        <v>0.4</v>
      </c>
      <c r="C16" s="110">
        <v>0.44</v>
      </c>
      <c r="D16" s="109">
        <v>0.48</v>
      </c>
    </row>
    <row r="17" spans="1:4" ht="21.95" customHeight="1" x14ac:dyDescent="0.3">
      <c r="A17" s="18" t="s">
        <v>128</v>
      </c>
      <c r="B17" s="19">
        <v>0.35</v>
      </c>
      <c r="C17" s="20">
        <v>0.39</v>
      </c>
      <c r="D17" s="19">
        <v>0.43</v>
      </c>
    </row>
    <row r="18" spans="1:4" ht="21.95" customHeight="1" x14ac:dyDescent="0.3">
      <c r="A18" s="12" t="s">
        <v>129</v>
      </c>
      <c r="B18" s="13">
        <v>0.31</v>
      </c>
      <c r="C18" s="14">
        <v>0.34</v>
      </c>
      <c r="D18" s="13">
        <v>0.37</v>
      </c>
    </row>
    <row r="19" spans="1:4" ht="21.95" customHeight="1" x14ac:dyDescent="0.3">
      <c r="A19" s="12" t="s">
        <v>130</v>
      </c>
      <c r="B19" s="13">
        <v>0.28000000000000003</v>
      </c>
      <c r="C19" s="14">
        <v>0.31</v>
      </c>
      <c r="D19" s="13">
        <v>0.34</v>
      </c>
    </row>
    <row r="20" spans="1:4" ht="21.95" customHeight="1" x14ac:dyDescent="0.3">
      <c r="A20" s="15" t="s">
        <v>131</v>
      </c>
      <c r="B20" s="16">
        <v>0.25</v>
      </c>
      <c r="C20" s="17">
        <v>0.28000000000000003</v>
      </c>
      <c r="D20" s="16">
        <v>0.31</v>
      </c>
    </row>
    <row r="21" spans="1:4" ht="24.95" customHeight="1" x14ac:dyDescent="0.3">
      <c r="A21" s="162" t="s">
        <v>132</v>
      </c>
      <c r="B21" s="165" t="s">
        <v>3</v>
      </c>
      <c r="C21" s="165"/>
      <c r="D21" s="165"/>
    </row>
    <row r="22" spans="1:4" ht="24.95" customHeight="1" x14ac:dyDescent="0.3">
      <c r="A22" s="163"/>
      <c r="B22" s="158" t="s">
        <v>133</v>
      </c>
      <c r="C22" s="158"/>
      <c r="D22" s="158"/>
    </row>
    <row r="23" spans="1:4" ht="24.95" customHeight="1" x14ac:dyDescent="0.3">
      <c r="A23" s="163"/>
      <c r="B23" s="166"/>
      <c r="C23" s="166"/>
      <c r="D23" s="166"/>
    </row>
    <row r="24" spans="1:4" ht="24.95" customHeight="1" x14ac:dyDescent="0.3">
      <c r="A24" s="163"/>
      <c r="B24" s="158" t="s">
        <v>4</v>
      </c>
      <c r="C24" s="158"/>
      <c r="D24" s="158"/>
    </row>
    <row r="25" spans="1:4" ht="24.95" customHeight="1" x14ac:dyDescent="0.3">
      <c r="A25" s="163"/>
      <c r="B25" s="158" t="s">
        <v>134</v>
      </c>
      <c r="C25" s="158"/>
      <c r="D25" s="158"/>
    </row>
    <row r="26" spans="1:4" ht="24.95" customHeight="1" x14ac:dyDescent="0.3">
      <c r="A26" s="163"/>
      <c r="B26" s="166"/>
      <c r="C26" s="166"/>
      <c r="D26" s="166"/>
    </row>
    <row r="27" spans="1:4" ht="24.95" customHeight="1" x14ac:dyDescent="0.3">
      <c r="A27" s="163"/>
      <c r="B27" s="158" t="s">
        <v>5</v>
      </c>
      <c r="C27" s="158"/>
      <c r="D27" s="158"/>
    </row>
    <row r="28" spans="1:4" ht="24.95" customHeight="1" x14ac:dyDescent="0.3">
      <c r="A28" s="164"/>
      <c r="B28" s="159" t="s">
        <v>135</v>
      </c>
      <c r="C28" s="159"/>
      <c r="D28" s="159"/>
    </row>
    <row r="29" spans="1:4" ht="24.95" customHeight="1" x14ac:dyDescent="0.3">
      <c r="A29" s="5"/>
      <c r="B29" s="3"/>
      <c r="C29" s="3"/>
      <c r="D29" s="3"/>
    </row>
    <row r="30" spans="1:4" ht="24.95" customHeight="1" x14ac:dyDescent="0.3">
      <c r="A30" s="24" t="s">
        <v>136</v>
      </c>
      <c r="B30" s="3"/>
      <c r="C30" s="3"/>
      <c r="D30" s="3"/>
    </row>
  </sheetData>
  <mergeCells count="12">
    <mergeCell ref="B27:D27"/>
    <mergeCell ref="B28:D28"/>
    <mergeCell ref="A1:D1"/>
    <mergeCell ref="A3:A4"/>
    <mergeCell ref="B3:D3"/>
    <mergeCell ref="A21:A28"/>
    <mergeCell ref="B21:D21"/>
    <mergeCell ref="B22:D22"/>
    <mergeCell ref="B23:D23"/>
    <mergeCell ref="B24:D24"/>
    <mergeCell ref="B25:D25"/>
    <mergeCell ref="B26:D26"/>
  </mergeCells>
  <phoneticPr fontId="2" type="noConversion"/>
  <pageMargins left="0.39370078740157483" right="0.39370078740157483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시공상세도작성비</vt:lpstr>
      <vt:lpstr>금회금액 작성요율</vt:lpstr>
      <vt:lpstr>1장당산출근거</vt:lpstr>
      <vt:lpstr>시공상세도작성요율표</vt:lpstr>
      <vt:lpstr>'1장당산출근거'!Print_Area</vt:lpstr>
      <vt:lpstr>'금회금액 작성요율'!Print_Area</vt:lpstr>
      <vt:lpstr>시공상세도작성비!Print_Area</vt:lpstr>
    </vt:vector>
  </TitlesOfParts>
  <Manager>이응주</Manager>
  <Company>(주)대일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시공상세도작성비</dc:title>
  <dc:creator>이응주(이츠다마다)</dc:creator>
  <cp:keywords>시공상세도작성비</cp:keywords>
  <cp:lastModifiedBy>기민 김</cp:lastModifiedBy>
  <cp:lastPrinted>2018-08-09T06:23:48Z</cp:lastPrinted>
  <dcterms:created xsi:type="dcterms:W3CDTF">2018-08-09T05:27:53Z</dcterms:created>
  <dcterms:modified xsi:type="dcterms:W3CDTF">2024-11-04T03:13:50Z</dcterms:modified>
</cp:coreProperties>
</file>