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3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2년 조경설계대가 기준\"/>
    </mc:Choice>
  </mc:AlternateContent>
  <x:bookViews>
    <x:workbookView xWindow="0" yWindow="0" windowWidth="28545" windowHeight="11610" tabRatio="829" activeTab="1"/>
  </x:bookViews>
  <x:sheets>
    <x:sheet name="일위대가목록표" sheetId="1" r:id="rId4"/>
    <x:sheet name="일위대가표" sheetId="2" r:id="rId5"/>
    <x:sheet name="기계단가산출목록" sheetId="3" r:id="rId6"/>
    <x:sheet name="기계단가산출근거" sheetId="4" r:id="rId7"/>
    <x:sheet name="노임단가표" sheetId="5" r:id="rId8"/>
    <x:sheet name="자재단가표" sheetId="6" r:id="rId9"/>
    <x:sheet name="건설기계목록" sheetId="7" r:id="rId10"/>
    <x:sheet name="건설기계손료" sheetId="8" r:id="rId11"/>
    <x:sheet name="Sheet2" sheetId="9" r:id="rId12"/>
    <x:sheet name="Sheet3" sheetId="10" r:id="rId13"/>
  </x:sheets>
  <x:definedNames>
    <x:definedName name="_xlnm.Consolidate_Area" localSheetId="3">기계단가산출근거!$1:$1</x:definedName>
    <x:definedName name="_xlnm.Consolidate_Area" localSheetId="2">기계단가산출목록!$1:$1</x:definedName>
    <x:definedName name="_xlnm.Consolidate_Area" localSheetId="0">일위대가목록표!$1:$1</x:definedName>
    <x:definedName name="_xlnm.Consolidate_Area" localSheetId="1">일위대가표!$1:$2</x:definedName>
    <x:definedName name="_xlnm.Consolidate_Area" localSheetId="5">자재단가표!$2:$2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<x:sst xmlns:r="http://schemas.openxmlformats.org/officeDocument/2006/relationships" xmlns:c="http://schemas.openxmlformats.org/drawingml/2006/chart" xmlns:x="http://schemas.openxmlformats.org/spreadsheetml/2006/main" count="12205" uniqueCount="1511">
  <x:si>
    <x:t>상록교목, H2.6~3.5</x:t>
  </x:si>
  <x:si>
    <x:t>280호표
정원석 놓기</x:t>
  </x:si>
  <x:si>
    <x:t>274호표
목재면 도장</x:t>
  </x:si>
  <x:si>
    <x:t>95호표 
수목가식후 정식</x:t>
  </x:si>
  <x:si>
    <x:t>122호표 
관목가식후 정식</x:t>
  </x:si>
  <x:si>
    <x:t>한면치장, 5000매 미만</x:t>
  </x:si>
  <x:si>
    <x:t>235호표 
수목보호판 설치</x:t>
  </x:si>
  <x:si>
    <x:t>145호표 
현장내 관목제거</x:t>
  </x:si>
  <x:si>
    <x:t>135호표 
현장내 수목제거</x:t>
  </x:si>
  <x:si>
    <x:t>118호표 
수목가식후 정식</x:t>
  </x:si>
  <x:si>
    <x:t>B45~49(R54~59)</x:t>
  </x:si>
  <x:si>
    <x:t>111호표 
수목가식후 정식</x:t>
  </x:si>
  <x:si>
    <x:t>86호표 
수목가식후 정식</x:t>
  </x:si>
  <x:si>
    <x:t>20톤트럭트레일러,10km</x:t>
  </x:si>
  <x:si>
    <x:t>낙엽교목, H1.6~2.5</x:t>
  </x:si>
  <x:si>
    <x:t>285호표 
성토면고르기</x:t>
  </x:si>
  <x:si>
    <x:t>123호표 
관목가식후 정식</x:t>
  </x:si>
  <x:si>
    <x:t>300톤트럭트레일, 10km</x:t>
  </x:si>
  <x:si>
    <x:t>B30~34(R36~41)</x:t>
  </x:si>
  <x:si>
    <x:t>290호표 
콘크리트타설</x:t>
  </x:si>
  <x:si>
    <x:t>상하차시간 : 400초</x:t>
  </x:si>
  <x:si>
    <x:t>138호표 
현장내 수목제거</x:t>
  </x:si>
  <x:si>
    <x:t>120호표 
관목가식후 정식</x:t>
  </x:si>
  <x:si>
    <x:t>낙엽교목, H2.6~3.5</x:t>
  </x:si>
  <x:si>
    <x:t>237호표 
발근촉진제 처리</x:t>
  </x:si>
  <x:si>
    <x:t>126호표 
현장내 수목제거</x:t>
  </x:si>
  <x:si>
    <x:t>0.3*0.3*0.03</x:t>
  </x:si>
  <x:si>
    <x:t>147호표 
현장내 관목제거</x:t>
  </x:si>
  <x:si>
    <x:t>중기명 : 살수차 5500L</x:t>
  </x:si>
  <x:si>
    <x:t>129호표 
현장내 수목제거</x:t>
  </x:si>
  <x:si>
    <x:t>246호표 
증산억제제 살포</x:t>
  </x:si>
  <x:si>
    <x:t>119호표 
수목가식후 정식</x:t>
  </x:si>
  <x:si>
    <x:t>141호표 
현장내 수목제거</x:t>
  </x:si>
  <x:si>
    <x:t>상하차시간 : 270초</x:t>
  </x:si>
  <x:si>
    <x:t>1회 사이클시간(분) =</x:t>
  </x:si>
  <x:si>
    <x:t>244호표 
증산억제제 살포</x:t>
  </x:si>
  <x:si>
    <x:t>132호표 
현장내 수목제거</x:t>
  </x:si>
  <x:si>
    <x:t>287호표 
잡석(자갈)부설</x:t>
  </x:si>
  <x:si>
    <x:t>중기명 : 덤프트럭 8ton</x:t>
  </x:si>
  <x:si>
    <x:t>235호표
가로수 강전정</x:t>
  </x:si>
  <x:si>
    <x:t>60톤트럭트레일, 10km</x:t>
  </x:si>
  <x:si>
    <x:t>244호표
가로수 약전정</x:t>
  </x:si>
  <x:si>
    <x:t>276호표
화강석 디딤돌포장</x:t>
  </x:si>
  <x:si>
    <x:t>95호표</x:t>
  </x:si>
  <x:si>
    <x:t>93호표</x:t>
  </x:si>
  <x:si>
    <x:t>227호표</x:t>
  </x:si>
  <x:si>
    <x:t>25호표</x:t>
  </x:si>
  <x:si>
    <x:t>51호표</x:t>
  </x:si>
  <x:si>
    <x:t>48호표</x:t>
  </x:si>
  <x:si>
    <x:t>32호표</x:t>
  </x:si>
  <x:si>
    <x:t>22호표</x:t>
  </x:si>
  <x:si>
    <x:t>59호표</x:t>
  </x:si>
  <x:si>
    <x:t>76호표</x:t>
  </x:si>
  <x:si>
    <x:t>30호표</x:t>
  </x:si>
  <x:si>
    <x:t>145호표</x:t>
  </x:si>
  <x:si>
    <x:t>0.3*0.3</x:t>
  </x:si>
  <x:si>
    <x:t>화물차운전사</x:t>
  </x:si>
  <x:si>
    <x:t>13호표</x:t>
  </x:si>
  <x:si>
    <x:t>유압식백호</x:t>
  </x:si>
  <x:si>
    <x:t>25ton</x:t>
  </x:si>
  <x:si>
    <x:t>96호표</x:t>
  </x:si>
  <x:si>
    <x:t>60호표</x:t>
  </x:si>
  <x:si>
    <x:t>174호표</x:t>
  </x:si>
  <x:si>
    <x:t>운반차운전사</x:t>
  </x:si>
  <x:si>
    <x:t>69호표</x:t>
  </x:si>
  <x:si>
    <x:t>68호표</x:t>
  </x:si>
  <x:si>
    <x:t>45호표</x:t>
  </x:si>
  <x:si>
    <x:t>산근17</x:t>
  </x:si>
  <x:si>
    <x:t>61호표</x:t>
  </x:si>
  <x:si>
    <x:t>굴삭기(백호)</x:t>
  </x:si>
  <x:si>
    <x:t>83호표</x:t>
  </x:si>
  <x:si>
    <x:t>30ton</x:t>
  </x:si>
  <x:si>
    <x:t>24호표</x:t>
  </x:si>
  <x:si>
    <x:t>28호표</x:t>
  </x:si>
  <x:si>
    <x:t>덤프트럭</x:t>
  </x:si>
  <x:si>
    <x:t>H1.0이하</x:t>
  </x:si>
  <x:si>
    <x:t>269호표</x:t>
  </x:si>
  <x:si>
    <x:t>190호표</x:t>
  </x:si>
  <x:si>
    <x:t>B21~30</x:t>
  </x:si>
  <x:si>
    <x:t>167호표</x:t>
  </x:si>
  <x:si>
    <x:t>122호표</x:t>
  </x:si>
  <x:si>
    <x:t>50ton</x:t>
  </x:si>
  <x:si>
    <x:t>잔디(평뗴)</x:t>
  </x:si>
  <x:si>
    <x:t>270호표</x:t>
  </x:si>
  <x:si>
    <x:t>111호표</x:t>
  </x:si>
  <x:si>
    <x:t>192호표</x:t>
  </x:si>
  <x:si>
    <x:t>천연부엽토</x:t>
  </x:si>
  <x:si>
    <x:t>139호표</x:t>
  </x:si>
  <x:si>
    <x:t>관목식재</x:t>
  </x:si>
  <x:si>
    <x:t>산근23</x:t>
  </x:si>
  <x:si>
    <x:t>177호표</x:t>
  </x:si>
  <x:si>
    <x:t>산근24</x:t>
  </x:si>
  <x:si>
    <x:t>196호표</x:t>
  </x:si>
  <x:si>
    <x:t>186호표</x:t>
  </x:si>
  <x:si>
    <x:t>129호표</x:t>
  </x:si>
  <x:si>
    <x:t>배부식 기계</x:t>
  </x:si>
  <x:si>
    <x:t>134호표</x:t>
  </x:si>
  <x:si>
    <x:t>277호표</x:t>
  </x:si>
  <x:si>
    <x:t>115호표</x:t>
  </x:si>
  <x:si>
    <x:t>잔디 식재</x:t>
  </x:si>
  <x:si>
    <x:t>벽돌쌓기</x:t>
  </x:si>
  <x:si>
    <x:t>299호표</x:t>
  </x:si>
  <x:si>
    <x:t>141호표</x:t>
  </x:si>
  <x:si>
    <x:t>80호표</x:t>
  </x:si>
  <x:si>
    <x:t>266호표</x:t>
  </x:si>
  <x:si>
    <x:t>223호표</x:t>
  </x:si>
  <x:si>
    <x:t>규   격</x:t>
  </x:si>
  <x:si>
    <x:t>B5(R6)</x:t>
  </x:si>
  <x:si>
    <x:t>146호표</x:t>
  </x:si>
  <x:si>
    <x:t>38호표</x:t>
  </x:si>
  <x:si>
    <x:t>0.6㎥</x:t>
  </x:si>
  <x:si>
    <x:t>R6~7</x:t>
  </x:si>
  <x:si>
    <x:t>200호표</x:t>
  </x:si>
  <x:si>
    <x:t>88호표</x:t>
  </x:si>
  <x:si>
    <x:t>49호표</x:t>
  </x:si>
  <x:si>
    <x:t>126호표</x:t>
  </x:si>
  <x:si>
    <x:t>20호표</x:t>
  </x:si>
  <x:si>
    <x:t>산근18</x:t>
  </x:si>
  <x:si>
    <x:t>노 무 비</x:t>
  </x:si>
  <x:si>
    <x:t>23호표</x:t>
  </x:si>
  <x:si>
    <x:t>금  액</x:t>
  </x:si>
  <x:si>
    <x:t>284호표</x:t>
  </x:si>
  <x:si>
    <x:t>번  호</x:t>
  </x:si>
  <x:si>
    <x:t>0.4㎥</x:t>
  </x:si>
  <x:si>
    <x:t>57호표</x:t>
  </x:si>
  <x:si>
    <x:t>중기명 : 크레인(타이어) 30ton</x:t>
  </x:si>
  <x:si>
    <x:t>시간당작업량(주/hr) = 3,600</x:t>
  </x:si>
  <x:si>
    <x:t xml:space="preserve"> - 장비 : 트럭탑재형크레인 10톤</x:t>
  </x:si>
  <x:si>
    <x:t>중기명 : 트럭탑재형크레인 10ton</x:t>
  </x:si>
  <x:si>
    <x:t>시간당작업량(주/hr) = 60 × 0.9</x:t>
  </x:si>
  <x:si>
    <x:t>해당 공사현장 여건에 맞게 견적가로 적용</x:t>
  </x:si>
  <x:si>
    <x:t>중기명 : 굴삭기(백호) 0.6㎥(타이어)</x:t>
  </x:si>
  <x:si>
    <x:t>4목, 400x500x600(R15미만)</x:t>
  </x:si>
  <x:si>
    <x:t xml:space="preserve"> - 장비 : 트럭탑재형크레인(10톤)</x:t>
  </x:si>
  <x:si>
    <x:t>중기명 : 크레인(타이어) 10ton</x:t>
  </x:si>
  <x:si>
    <x:t xml:space="preserve"> - 장비 : 트럭탑재형 크레인 10톤</x:t>
  </x:si>
  <x:si>
    <x:t>중기명 : 크레인(타이어) 40ton</x:t>
  </x:si>
  <x:si>
    <x:t>중기명 : 크레인(타이어) 50ton</x:t>
  </x:si>
  <x:si>
    <x:t>(유통물가,물가정보,거래가격 확인 필요)</x:t>
  </x:si>
  <x:si>
    <x:t>중기명 : 크레인(타이어) 25ton</x:t>
  </x:si>
  <x:si>
    <x:t>중기명 : 트럭탑재형크레인 15ton</x:t>
  </x:si>
  <x:si>
    <x:t xml:space="preserve"> - 장비 : 트럭탑재형크레인 15톤</x:t>
  </x:si>
  <x:si>
    <x:t>삼발이, 활생목 ￠40, L=1500</x:t>
  </x:si>
  <x:si>
    <x:t>삼발이, 활생목 ￠80, L=2700</x:t>
  </x:si>
  <x:si>
    <x:t>시간당 손료 = 1/100*기계가격*시간당전손료율(%) = 1/100*530,000원*0.1147=607원/HR(400mm기준)</x:t>
  </x:si>
  <x:si>
    <x:t>경유</x:t>
  </x:si>
  <x:si>
    <x:t>50톤</x:t>
  </x:si>
  <x:si>
    <x:t>트럭</x:t>
  </x:si>
  <x:si>
    <x:t>주</x:t>
  </x:si>
  <x:si>
    <x:t>풀깎기</x:t>
  </x:si>
  <x:si>
    <x:t>3톤</x:t>
  </x:si>
  <x:si>
    <x:t>h</x:t>
  </x:si>
  <x:si>
    <x:t>1:3</x:t>
  </x:si>
  <x:si>
    <x:t>조경공</x:t>
  </x:si>
  <x:si>
    <x:t>조경석</x:t>
  </x:si>
  <x:si>
    <x:t>일</x:t>
  </x:si>
  <x:si>
    <x:t>R18</x:t>
  </x:si>
  <x:si>
    <x:t>R20</x:t>
  </x:si>
  <x:si>
    <x:t>관목내</x:t>
  </x:si>
  <x:si>
    <x:t>B35</x:t>
  </x:si>
  <x:si>
    <x:t>ton</x:t>
  </x:si>
  <x:si>
    <x:t>금 액</x:t>
  </x:si>
  <x:si>
    <x:t>단위</x:t>
  </x:si>
  <x:si>
    <x:t>Q.C</x:t>
  </x:si>
  <x:si>
    <x:t>R22</x:t>
  </x:si>
  <x:si>
    <x:t>단 위</x:t>
  </x:si>
  <x:si>
    <x:t>터파기</x:t>
  </x:si>
  <x:si>
    <x:t>신너</x:t>
  </x:si>
  <x:si>
    <x:t>벽돌</x:t>
  </x:si>
  <x:si>
    <x:t>배관공</x:t>
  </x:si>
  <x:si>
    <x:t>잡 품</x:t>
  </x:si>
  <x:si>
    <x:t>시멘트</x:t>
  </x:si>
  <x:si>
    <x:t>B27</x:t>
  </x:si>
  <x:si>
    <x:t>무연</x:t>
  </x:si>
  <x:si>
    <x:t>잡석</x:t>
  </x:si>
  <x:si>
    <x:t>석공</x:t>
  </x:si>
  <x:si>
    <x:t>`</x:t>
  </x:si>
  <x:si>
    <x:t>기계</x:t>
  </x:si>
  <x:si>
    <x:t>노무비</x:t>
  </x:si>
  <x:si>
    <x:t>R17</x:t>
  </x:si>
  <x:si>
    <x:t>B55</x:t>
  </x:si>
  <x:si>
    <x:t>㎡당</x:t>
  </x:si>
  <x:si>
    <x:t>모래</x:t>
  </x:si>
  <x:si>
    <x:t>.</x:t>
  </x:si>
  <x:si>
    <x:t>9호표</x:t>
  </x:si>
  <x:si>
    <x:t>인력</x:t>
  </x:si>
  <x:si>
    <x:t>R21</x:t>
  </x:si>
  <x:si>
    <x:t>넝마</x:t>
  </x:si>
  <x:si>
    <x:t>실적공</x:t>
  </x:si>
  <x:si>
    <x:t>강모래</x:t>
  </x:si>
  <x:si>
    <x:t>철선</x:t>
  </x:si>
  <x:si>
    <x:t>기계톱</x:t>
  </x:si>
  <x:si>
    <x:t>퍼티</x:t>
  </x:si>
  <x:si>
    <x:t>25톤</x:t>
  </x:si>
  <x:si>
    <x:t>hr</x:t>
  </x:si>
  <x:si>
    <x:t>6호표</x:t>
  </x:si>
  <x:si>
    <x:t>식</x:t>
  </x:si>
  <x:si>
    <x:t>주당</x:t>
  </x:si>
  <x:si>
    <x:t>배수판</x:t>
  </x:si>
  <x:si>
    <x:t>R5</x:t>
  </x:si>
  <x:si>
    <x:t>목재용</x:t>
  </x:si>
  <x:si>
    <x:t>외부용</x:t>
  </x:si>
  <x:si>
    <x:t>B30</x:t>
  </x:si>
  <x:si>
    <x:t>수 량</x:t>
  </x:si>
  <x:si>
    <x:t>7호표</x:t>
  </x:si>
  <x:si>
    <x:t>5호표</x:t>
  </x:si>
  <x:si>
    <x:t>보통</x:t>
  </x:si>
  <x:si>
    <x:t>4호표</x:t>
  </x:si>
  <x:si>
    <x:t>B21</x:t>
  </x:si>
  <x:si>
    <x:t>B65</x:t>
  </x:si>
  <x:si>
    <x:t>R9</x:t>
  </x:si>
  <x:si>
    <x:t>B13</x:t>
  </x:si>
  <x:si>
    <x:t>B24</x:t>
  </x:si>
  <x:si>
    <x:t>1호표</x:t>
  </x:si>
  <x:si>
    <x:t>호표</x:t>
  </x:si>
  <x:si>
    <x:t>부직포</x:t>
  </x:si>
  <x:si>
    <x:t>3호표</x:t>
  </x:si>
  <x:si>
    <x:t>30톤</x:t>
  </x:si>
  <x:si>
    <x:t>M2</x:t>
  </x:si>
  <x:si>
    <x:t>매</x:t>
  </x:si>
  <x:si>
    <x:t>HR</x:t>
  </x:si>
  <x:si>
    <x:t>㎡장</x:t>
  </x:si>
  <x:si>
    <x:t>재료비</x:t>
  </x:si>
  <x:si>
    <x:t>단 가</x:t>
  </x:si>
  <x:si>
    <x:t>10톤</x:t>
  </x:si>
  <x:si>
    <x:t>R29</x:t>
  </x:si>
  <x:si>
    <x:t>비 고</x:t>
  </x:si>
  <x:si>
    <x:t>굴삭기</x:t>
  </x:si>
  <x:si>
    <x:t>철공</x:t>
  </x:si>
  <x:si>
    <x:t>식재</x:t>
  </x:si>
  <x:si>
    <x:t>R26</x:t>
  </x:si>
  <x:si>
    <x:t>R19</x:t>
  </x:si>
  <x:si>
    <x:t>15톤</x:t>
  </x:si>
  <x:si>
    <x:t>R40</x:t>
  </x:si>
  <x:si>
    <x:t>R23</x:t>
  </x:si>
  <x:si>
    <x:t>B10</x:t>
  </x:si>
  <x:si>
    <x:t>군식</x:t>
  </x:si>
  <x:si>
    <x:t>B18</x:t>
  </x:si>
  <x:si>
    <x:t>일당</x:t>
  </x:si>
  <x:si>
    <x:t>녹화끈</x:t>
  </x:si>
  <x:si>
    <x:t>B16</x:t>
  </x:si>
  <x:si>
    <x:t>5톤</x:t>
  </x:si>
  <x:si>
    <x:t>R10</x:t>
  </x:si>
  <x:si>
    <x:t>R13</x:t>
  </x:si>
  <x:si>
    <x:t>벌목부</x:t>
  </x:si>
  <x:si>
    <x:t>B50</x:t>
  </x:si>
  <x:si>
    <x:t>본</x:t>
  </x:si>
  <x:si>
    <x:t>R7</x:t>
  </x:si>
  <x:si>
    <x:t>%</x:t>
  </x:si>
  <x:si>
    <x:t>오일</x:t>
  </x:si>
  <x:si>
    <x:t>인</x:t>
  </x:si>
  <x:si>
    <x:t>R15</x:t>
  </x:si>
  <x:si>
    <x:t>분</x:t>
  </x:si>
  <x:si>
    <x:t>B26</x:t>
  </x:si>
  <x:si>
    <x:t>잔디</x:t>
  </x:si>
  <x:si>
    <x:t>산근9</x:t>
  </x:si>
  <x:si>
    <x:t>=</x:t>
  </x:si>
  <x:si>
    <x:t>R35</x:t>
  </x:si>
  <x:si>
    <x:t>B20</x:t>
  </x:si>
  <x:si>
    <x:t>B60</x:t>
  </x:si>
  <x:si>
    <x:t>R28</x:t>
  </x:si>
  <x:si>
    <x:t>조</x:t>
  </x:si>
  <x:si>
    <x:t>+</x:t>
  </x:si>
  <x:si>
    <x:t>B40</x:t>
  </x:si>
  <x:si>
    <x:t>조경토</x:t>
  </x:si>
  <x:si>
    <x:t>㎡</x:t>
  </x:si>
  <x:si>
    <x:t>kg</x:t>
  </x:si>
  <x:si>
    <x:t>B17</x:t>
  </x:si>
  <x:si>
    <x:t>B7</x:t>
  </x:si>
  <x:si>
    <x:t>R25</x:t>
  </x:si>
  <x:si>
    <x:t>m</x:t>
  </x:si>
  <x:si>
    <x:t>평떼</x:t>
  </x:si>
  <x:si>
    <x:t>B19</x:t>
  </x:si>
  <x:si>
    <x:t>R30</x:t>
  </x:si>
  <x:si>
    <x:t>B28</x:t>
  </x:si>
  <x:si>
    <x:t>R6</x:t>
  </x:si>
  <x:si>
    <x:t>R60</x:t>
  </x:si>
  <x:si>
    <x:t>경 유</x:t>
  </x:si>
  <x:si>
    <x:t>조달청</x:t>
  </x:si>
  <x:si>
    <x:t>B14</x:t>
  </x:si>
  <x:si>
    <x:t>연마지</x:t>
  </x:si>
  <x:si>
    <x:t>굴취</x:t>
  </x:si>
  <x:si>
    <x:t>R65</x:t>
  </x:si>
  <x:si>
    <x:t>살수차</x:t>
  </x:si>
  <x:si>
    <x:t>B12</x:t>
  </x:si>
  <x:si>
    <x:t>산근5</x:t>
  </x:si>
  <x:si>
    <x:t>B22</x:t>
  </x:si>
  <x:si>
    <x:t>산근7</x:t>
  </x:si>
  <x:si>
    <x:t>천원</x:t>
  </x:si>
  <x:si>
    <x:t>관목</x:t>
  </x:si>
  <x:si>
    <x:t>R55</x:t>
  </x:si>
  <x:si>
    <x:t>L</x:t>
  </x:si>
  <x:si>
    <x:t>ml</x:t>
  </x:si>
  <x:si>
    <x:t>B29</x:t>
  </x:si>
  <x:si>
    <x:t>/</x:t>
  </x:si>
  <x:si>
    <x:t>쌓기</x:t>
  </x:si>
  <x:si>
    <x:t>풀뽑기</x:t>
  </x:si>
  <x:si>
    <x:t>R24</x:t>
  </x:si>
  <x:si>
    <x:t>ℓ</x:t>
  </x:si>
  <x:si>
    <x:t>8호표</x:t>
  </x:si>
  <x:si>
    <x:t>R27</x:t>
  </x:si>
  <x:si>
    <x:t>B9</x:t>
  </x:si>
  <x:si>
    <x:t>B45</x:t>
  </x:si>
  <x:si>
    <x:t>㎥</x:t>
  </x:si>
  <x:si>
    <x:t>B11</x:t>
  </x:si>
  <x:si>
    <x:t>톤</x:t>
  </x:si>
  <x:si>
    <x:t>×</x:t>
  </x:si>
  <x:si>
    <x:t>소 계</x:t>
  </x:si>
  <x:si>
    <x:t>R4</x:t>
  </x:si>
  <x:si>
    <x:t>산근3</x:t>
  </x:si>
  <x:si>
    <x:t>R70</x:t>
  </x:si>
  <x:si>
    <x:t>산근2</x:t>
  </x:si>
  <x:si>
    <x:t>도장공</x:t>
  </x:si>
  <x:si>
    <x:t>R12</x:t>
  </x:si>
  <x:si>
    <x:t>R8</x:t>
  </x:si>
  <x:si>
    <x:t>산근1</x:t>
  </x:si>
  <x:si>
    <x:t>초</x:t>
  </x:si>
  <x:si>
    <x:t>수량</x:t>
  </x:si>
  <x:si>
    <x:t>복토</x:t>
  </x:si>
  <x:si>
    <x:t>항 목</x:t>
  </x:si>
  <x:si>
    <x:t>2호표</x:t>
  </x:si>
  <x:si>
    <x:t>산근8</x:t>
  </x:si>
  <x:si>
    <x:t>8mm</x:t>
  </x:si>
  <x:si>
    <x:t>R14</x:t>
  </x:si>
  <x:si>
    <x:t>산근6</x:t>
  </x:si>
  <x:si>
    <x:t>R50</x:t>
  </x:si>
  <x:si>
    <x:t>설치</x:t>
  </x:si>
  <x:si>
    <x:t>R11</x:t>
  </x:si>
  <x:si>
    <x:t>구 분</x:t>
  </x:si>
  <x:si>
    <x:t>산근4</x:t>
  </x:si>
  <x:si>
    <x:t>휘발유</x:t>
  </x:si>
  <x:si>
    <x:t>-</x:t>
  </x:si>
  <x:si>
    <x:t>지주목</x:t>
  </x:si>
  <x:si>
    <x:t>R45</x:t>
  </x:si>
  <x:si>
    <x:t>R16</x:t>
  </x:si>
  <x:si>
    <x:t>상록수, 기계, B31~40</x:t>
  </x:si>
  <x:si>
    <x:t>232호표
가로수 약전정</x:t>
  </x:si>
  <x:si>
    <x:t>트럭탑재형크레인 11톤</x:t>
  </x:si>
  <x:si>
    <x:t>산근 2. 수목상하차 (R5) (B4, H1.5~2.0이하) (주당)</x:t>
  </x:si>
  <x:si>
    <x:t>산근 25. 수목운반 (R5) (B4이하, H1.5~2.0) (주당)</x:t>
  </x:si>
  <x:si>
    <x:t>산근 24. 수목운반  (R4) (B3이하, H1.5이하) (주당)</x:t>
  </x:si>
  <x:si>
    <x:t>14호표</x:t>
  </x:si>
  <x:si>
    <x:t>182호표 
임목폐기물(벌근) 처리, 운반비</x:t>
  </x:si>
  <x:si>
    <x:t>323호표 
임목폐기물(지상) 처리, 운반비</x:t>
  </x:si>
  <x:si>
    <x:t>324호표 
임목폐기물(지상) 처리, 운반비</x:t>
  </x:si>
  <x:si>
    <x:t>310호표 
임목폐기물(지상) 처리, 운반비</x:t>
  </x:si>
  <x:si>
    <x:t>296호표 
임목폐기물(지상) 처리, 운반비</x:t>
  </x:si>
  <x:si>
    <x:t>315호표 
임목폐기물(지상) 처리, 운반비</x:t>
  </x:si>
  <x:si>
    <x:t>321호표 
임목폐기물(지상) 처리, 운반비</x:t>
  </x:si>
  <x:si>
    <x:t>312호표 
임목폐기물(지상) 처리, 운반비</x:t>
  </x:si>
  <x:si>
    <x:t>운반시간 = ((10/30)+(10/35))×60</x:t>
  </x:si>
  <x:si>
    <x:t>305호표 
임목폐기물(지상) 처리, 운반비</x:t>
  </x:si>
  <x:si>
    <x:t>171호표 
임목폐기물(벌근) 처리, 운반비</x:t>
  </x:si>
  <x:si>
    <x:t>302호표 
임목폐기물(지상) 처리, 운반비</x:t>
  </x:si>
  <x:si>
    <x:t>309호표 
임목폐기물(지상) 처리, 운반비</x:t>
  </x:si>
  <x:si>
    <x:t>303호표 
임목폐기물(지상) 처리, 운반비</x:t>
  </x:si>
  <x:si>
    <x:t>301호표 
임목폐기물(지상) 처리, 운반비</x:t>
  </x:si>
  <x:si>
    <x:t>64호표</x:t>
  </x:si>
  <x:si>
    <x:t>산근38</x:t>
  </x:si>
  <x:si>
    <x:t>산근 8. 수목상하차 (R18~19) (B15~16 H6.1~7.0) (주당)</x:t>
  </x:si>
  <x:si>
    <x:t>산근33. 수목운반 (R25~29) (B21~24, H7.6~8.0) (주당)</x:t>
  </x:si>
  <x:si>
    <x:t>산근 4. 수목상하차 (R8~9) (B7~8, H2.6~3.0) (주당)</x:t>
  </x:si>
  <x:si>
    <x:t>산근 27. 수목운반 (R8~9) (B7~8, H2.6~3.0) (주당)</x:t>
  </x:si>
  <x:si>
    <x:t>산근 26. 수목운반 (R6~7) (B5~6, H2.1~2.5) (주당)</x:t>
  </x:si>
  <x:si>
    <x:t>산근6. 수목상하차 (R12~14) (B10~12, H4.1~5.5) (주당)</x:t>
  </x:si>
  <x:si>
    <x:t>산근 3. 수목상하차 (R6~7) (B5~6, H2.1~2.5) (주당)</x:t>
  </x:si>
  <x:si>
    <x:t>산근 28. 수목운반 (R10~11) (B9, H3.1~4.0) (주당)</x:t>
  </x:si>
  <x:si>
    <x:t>산근 7. 수목상하차 (R15~17) (B13~14 H5.6~6.0) (주당)</x:t>
  </x:si>
  <x:si>
    <x:t>산근 5. 수목상하차 (R10~11) (B9, H3.1~4.0) (주당)</x:t>
  </x:si>
  <x:si>
    <x:t>산근 16. 수목상하차 (R55~59) (B45~49) (주당)</x:t>
  </x:si>
  <x:si>
    <x:t>산근 17. 수목상하차 (R60~59) (B50~58) (주당)</x:t>
  </x:si>
  <x:si>
    <x:t>산근 18. 수목상하차 (R70이상) (B59이상) (주당)</x:t>
  </x:si>
  <x:si>
    <x:t>산근 14. 수목상하차 (R45~49) (B38~41) (주당)</x:t>
  </x:si>
  <x:si>
    <x:t>산근 1. 수목상하차 (R4) (B3이하, 1.5이하) (주당)</x:t>
  </x:si>
  <x:si>
    <x:t>산근 38. 수목운반 (R50~54) (B42~45) (주당)</x:t>
  </x:si>
  <x:si>
    <x:t>산근 15. 수목상하차 (R50~54) (B42~45) (주당)</x:t>
  </x:si>
  <x:si>
    <x:t>산근 39. 수목운반 (R55~59) (B46~49) (주당)</x:t>
  </x:si>
  <x:si>
    <x:t>산근 37. 수목운반 (R45~49) (B38~41) (주당)</x:t>
  </x:si>
  <x:si>
    <x:t>공구손료</x:t>
  </x:si>
  <x:si>
    <x:t>328호표</x:t>
  </x:si>
  <x:si>
    <x:t>44호표</x:t>
  </x:si>
  <x:si>
    <x:t>재 료 비</x:t>
  </x:si>
  <x:si>
    <x:t>20ton</x:t>
  </x:si>
  <x:si>
    <x:t>R25~29</x:t>
  </x:si>
  <x:si>
    <x:t>소   계</x:t>
  </x:si>
  <x:si>
    <x:t>182호표</x:t>
  </x:si>
  <x:si>
    <x:t>31호표</x:t>
  </x:si>
  <x:si>
    <x:t>산근20</x:t>
  </x:si>
  <x:si>
    <x:t>산근13</x:t>
  </x:si>
  <x:si>
    <x:t>316호표 
임목폐기물(지상) 처리, 운반비</x:t>
  </x:si>
  <x:si>
    <x:t>192호표 
임목폐기물(벌근) 처리, 운반비</x:t>
  </x:si>
  <x:si>
    <x:t>307호표 
임목폐기물(지상) 처리, 운반비</x:t>
  </x:si>
  <x:si>
    <x:t>183호표 
임목폐기물(벌근) 처리, 운반비</x:t>
  </x:si>
  <x:si>
    <x:t>203호표 
임목폐기물(벌근) 처리, 운반비</x:t>
  </x:si>
  <x:si>
    <x:t>200호표 
임목폐기물(벌근) 처리, 운반비</x:t>
  </x:si>
  <x:si>
    <x:t>195호표 
임목폐기물(벌근) 처리, 운반비</x:t>
  </x:si>
  <x:si>
    <x:t>198호표 
임목폐기물(벌근) 처리, 운반비</x:t>
  </x:si>
  <x:si>
    <x:t>201호표 
임목폐기물(벌근) 처리, 운반비</x:t>
  </x:si>
  <x:si>
    <x:t>산근 11. 수목상하차 (R30~34) (B25~28, H8.1~8.5) (주당)</x:t>
  </x:si>
  <x:si>
    <x:t>산근 36. 수목운반 (R40~44) (B33~37, H9.1~10.0) (주당)</x:t>
  </x:si>
  <x:si>
    <x:t>산근 29. 수목운반 (R12~14) (B10~12, H4.1~5.5) (주당)</x:t>
  </x:si>
  <x:si>
    <x:t>산근 30. 수목운반 (R15~17) (B13~14, H5.6~6.0) (주당)</x:t>
  </x:si>
  <x:si>
    <x:t>산근 10. 수목상하차 (R25~29) (B21~24, H7.6~8.0) (주당)</x:t>
  </x:si>
  <x:si>
    <x:t>산근 9. 수목상하차 (R20~24) (B17~20, H7.1~7.5) (주당)</x:t>
  </x:si>
  <x:si>
    <x:t>산근 32. 수목운반 (R20~24) (B17~20, H7.1~7.5) (주당)</x:t>
  </x:si>
  <x:si>
    <x:t>산근 12. 수목상하차 (R35~39) (B29~32, H8.6~9.0) (주당)</x:t>
  </x:si>
  <x:si>
    <x:t>산근 31. 수목운반 (R15~19) (B13~16, H5.6~7.0) (주당)</x:t>
  </x:si>
  <x:si>
    <x:t>산근 13. 수목상하차 (R40~44) (B33~37, H9.1~10.0) (주당)</x:t>
  </x:si>
  <x:si>
    <x:t>산근 35. 수목운반 (R35~39) (B29~32, H8.6~9.0) (주당)</x:t>
  </x:si>
  <x:si>
    <x:t>산근 34. 수목운반 (R30~34) (B25~28, H8.1~8.5) (주당)</x:t>
  </x:si>
  <x:si>
    <x:t>모르타르</x:t>
  </x:si>
  <x:si>
    <x:t>131호표</x:t>
  </x:si>
  <x:si>
    <x:t>158호표</x:t>
  </x:si>
  <x:si>
    <x:t>281호표</x:t>
  </x:si>
  <x:si>
    <x:t>동력분무기</x:t>
  </x:si>
  <x:si>
    <x:t>산근44</x:t>
  </x:si>
  <x:si>
    <x:t>103호표</x:t>
  </x:si>
  <x:si>
    <x:t>기계톱손료</x:t>
  </x:si>
  <x:si>
    <x:t>97호표</x:t>
  </x:si>
  <x:si>
    <x:t>101호표</x:t>
  </x:si>
  <x:si>
    <x:t>기계경비</x:t>
  </x:si>
  <x:si>
    <x:t>시멘트벽돌</x:t>
  </x:si>
  <x:si>
    <x:t>관목 전정</x:t>
  </x:si>
  <x:si>
    <x:t>226호표</x:t>
  </x:si>
  <x:si>
    <x:t>263호표</x:t>
  </x:si>
  <x:si>
    <x:t>74호표</x:t>
  </x:si>
  <x:si>
    <x:t>180호표</x:t>
  </x:si>
  <x:si>
    <x:t>104호표</x:t>
  </x:si>
  <x:si>
    <x:t>매트설치 준용</x:t>
  </x:si>
  <x:si>
    <x:t>326호표</x:t>
  </x:si>
  <x:si>
    <x:t>235호표</x:t>
  </x:si>
  <x:si>
    <x:t>장 비 명</x:t>
  </x:si>
  <x:si>
    <x:t>34호표</x:t>
  </x:si>
  <x:si>
    <x:t>144호표</x:t>
  </x:si>
  <x:si>
    <x:t>246호표</x:t>
  </x:si>
  <x:si>
    <x:t>시비작업</x:t>
  </x:si>
  <x:si>
    <x:t>238호표</x:t>
  </x:si>
  <x:si>
    <x:t>일반전정</x:t>
  </x:si>
  <x:si>
    <x:t>92호표</x:t>
  </x:si>
  <x:si>
    <x:t>271호표</x:t>
  </x:si>
  <x:si>
    <x:t>일당 15주</x:t>
  </x:si>
  <x:si>
    <x:t>잔디지역</x:t>
  </x:si>
  <x:si>
    <x:t>209호표</x:t>
  </x:si>
  <x:si>
    <x:t>일당 13주</x:t>
  </x:si>
  <x:si>
    <x:t>314호표</x:t>
  </x:si>
  <x:si>
    <x:t>33호표</x:t>
  </x:si>
  <x:si>
    <x:t>310호표</x:t>
  </x:si>
  <x:si>
    <x:t>B31~40</x:t>
  </x:si>
  <x:si>
    <x:t>29호표</x:t>
  </x:si>
  <x:si>
    <x:t>잡재료비</x:t>
  </x:si>
  <x:si>
    <x:t>178호표</x:t>
  </x:si>
  <x:si>
    <x:t>0.7㎥</x:t>
  </x:si>
  <x:si>
    <x:t>R18~19</x:t>
  </x:si>
  <x:si>
    <x:t>102호표</x:t>
  </x:si>
  <x:si>
    <x:t>B46~50</x:t>
  </x:si>
  <x:si>
    <x:t>정원석쌓기</x:t>
  </x:si>
  <x:si>
    <x:t>143호표</x:t>
  </x:si>
  <x:si>
    <x:t>260호표</x:t>
  </x:si>
  <x:si>
    <x:t>195호표</x:t>
  </x:si>
  <x:si>
    <x:t>75호표</x:t>
  </x:si>
  <x:si>
    <x:t>157호표</x:t>
  </x:si>
  <x:si>
    <x:t>245호표</x:t>
  </x:si>
  <x:si>
    <x:t>202호표</x:t>
  </x:si>
  <x:si>
    <x:t>산근16</x:t>
  </x:si>
  <x:si>
    <x:t>166호표</x:t>
  </x:si>
  <x:si>
    <x:t>잔디깎기</x:t>
  </x:si>
  <x:si>
    <x:t>B10이하</x:t>
  </x:si>
  <x:si>
    <x:t>305호표</x:t>
  </x:si>
  <x:si>
    <x:t>172호표</x:t>
  </x:si>
  <x:si>
    <x:t>304호표</x:t>
  </x:si>
  <x:si>
    <x:t>125호표</x:t>
  </x:si>
  <x:si>
    <x:t>15호표</x:t>
  </x:si>
  <x:si>
    <x:t>잔토처리</x:t>
  </x:si>
  <x:si>
    <x:t>309호표</x:t>
  </x:si>
  <x:si>
    <x:t>272호표</x:t>
  </x:si>
  <x:si>
    <x:t>R4이하</x:t>
  </x:si>
  <x:si>
    <x:t>159호표</x:t>
  </x:si>
  <x:si>
    <x:t>주재료의 6%</x:t>
  </x:si>
  <x:si>
    <x:t>312호표</x:t>
  </x:si>
  <x:si>
    <x:t>275호표
목재바탕만들기</x:t>
  </x:si>
  <x:si>
    <x:t>상록수, 기계, B41~50</x:t>
  </x:si>
  <x:si>
    <x:t>상하차시간 : 136초</x:t>
  </x:si>
  <x:si>
    <x:t>277호표
정원석 쌓기</x:t>
  </x:si>
  <x:si>
    <x:t>291호표 
인공식재지반조성</x:t>
  </x:si>
  <x:si>
    <x:t>110호표 
수목가식후 정식</x:t>
  </x:si>
  <x:si>
    <x:t>102호표 
수목가식후 정식</x:t>
  </x:si>
  <x:si>
    <x:t>133호표 
현장내 수목제거</x:t>
  </x:si>
  <x:si>
    <x:t>상록수, 기계, B11~21</x:t>
  </x:si>
  <x:si>
    <x:t>88호표 
수목가식후 정식</x:t>
  </x:si>
  <x:si>
    <x:t>상하차시간 : 180초</x:t>
  </x:si>
  <x:si>
    <x:t>실적공사비단가, 3.6m이하</x:t>
  </x:si>
  <x:si>
    <x:t>20톤트럭트레일, 10km</x:t>
  </x:si>
  <x:si>
    <x:t>114호표 
수목가식후 정식</x:t>
  </x:si>
  <x:si>
    <x:t>낙엽교목, H4.6이상</x:t>
  </x:si>
  <x:si>
    <x:t>278호표
정원석 쌓기</x:t>
  </x:si>
  <x:si>
    <x:t>상하차시간 : 206초</x:t>
  </x:si>
  <x:si>
    <x:t>139호표 
현장내 수목제거</x:t>
  </x:si>
  <x:si>
    <x:t>상록수, 기계, B51~60</x:t>
  </x:si>
  <x:si>
    <x:t>228호표
가로수 약전정</x:t>
  </x:si>
  <x:si>
    <x:t>B20~22(R24~29)</x:t>
  </x:si>
  <x:si>
    <x:t>상하차시간 : 152초</x:t>
  </x:si>
  <x:si>
    <x:t>292호표 
목재데크설치</x:t>
  </x:si>
  <x:si>
    <x:t>산근37</x:t>
  </x:si>
  <x:si>
    <x:t>119호표</x:t>
  </x:si>
  <x:si>
    <x:t>302호표</x:t>
  </x:si>
  <x:si>
    <x:t>초화류이식</x:t>
  </x:si>
  <x:si>
    <x:t>수목식재</x:t>
  </x:si>
  <x:si>
    <x:t>286호표</x:t>
  </x:si>
  <x:si>
    <x:t>247호표</x:t>
  </x:si>
  <x:si>
    <x:t>136호표</x:t>
  </x:si>
  <x:si>
    <x:t>179호표</x:t>
  </x:si>
  <x:si>
    <x:t>155호표</x:t>
  </x:si>
  <x:si>
    <x:t>292호표</x:t>
  </x:si>
  <x:si>
    <x:t>176호표</x:t>
  </x:si>
  <x:si>
    <x:t>106호표</x:t>
  </x:si>
  <x:si>
    <x:t>298호표</x:t>
  </x:si>
  <x:si>
    <x:t>85호표</x:t>
  </x:si>
  <x:si>
    <x:t>인력4%</x:t>
  </x:si>
  <x:si>
    <x:t>161호표</x:t>
  </x:si>
  <x:si>
    <x:t>297호표</x:t>
  </x:si>
  <x:si>
    <x:t>169호표</x:t>
  </x:si>
  <x:si>
    <x:t>151호표</x:t>
  </x:si>
  <x:si>
    <x:t>288호표</x:t>
  </x:si>
  <x:si>
    <x:t>21호표</x:t>
  </x:si>
  <x:si>
    <x:t>증산억제제</x:t>
  </x:si>
  <x:si>
    <x:t>산근36</x:t>
  </x:si>
  <x:si>
    <x:t>R50~54</x:t>
  </x:si>
  <x:si>
    <x:t>224호표</x:t>
  </x:si>
  <x:si>
    <x:t>수목관수</x:t>
  </x:si>
  <x:si>
    <x:t>산근32</x:t>
  </x:si>
  <x:si>
    <x:t>110호표</x:t>
  </x:si>
  <x:si>
    <x:t>산근41</x:t>
  </x:si>
  <x:si>
    <x:t>5ton</x:t>
  </x:si>
  <x:si>
    <x:t>소  계</x:t>
  </x:si>
  <x:si>
    <x:t>낙엽관목</x:t>
  </x:si>
  <x:si>
    <x:t>113호표</x:t>
  </x:si>
  <x:si>
    <x:t>산근29</x:t>
  </x:si>
  <x:si>
    <x:t>239호표</x:t>
  </x:si>
  <x:si>
    <x:t>256호표</x:t>
  </x:si>
  <x:si>
    <x:t>127호표</x:t>
  </x:si>
  <x:si>
    <x:t>수목운반</x:t>
  </x:si>
  <x:si>
    <x:t>81호표</x:t>
  </x:si>
  <x:si>
    <x:t>198호표</x:t>
  </x:si>
  <x:si>
    <x:t>107호표</x:t>
  </x:si>
  <x:si>
    <x:t>236호표</x:t>
  </x:si>
  <x:si>
    <x:t>부직포깔기</x:t>
  </x:si>
  <x:si>
    <x:t>산근31</x:t>
  </x:si>
  <x:si>
    <x:t>R60~69</x:t>
  </x:si>
  <x:si>
    <x:t>가로수 약전정</x:t>
  </x:si>
  <x:si>
    <x:t>가솔린용</x:t>
  </x:si>
  <x:si>
    <x:t>타이어크레인</x:t>
  </x:si>
  <x:si>
    <x:t>잔디식재</x:t>
  </x:si>
  <x:si>
    <x:t>처리 운반비</x:t>
  </x:si>
  <x:si>
    <x:t>시공량 10주</x:t>
  </x:si>
  <x:si>
    <x:t>0.7M3</x:t>
  </x:si>
  <x:si>
    <x:t>154호표</x:t>
  </x:si>
  <x:si>
    <x:t>308호표</x:t>
  </x:si>
  <x:si>
    <x:t>165호표</x:t>
  </x:si>
  <x:si>
    <x:t>200g</x:t>
  </x:si>
  <x:si>
    <x:t>산근11</x:t>
  </x:si>
  <x:si>
    <x:t>시공량 25주</x:t>
  </x:si>
  <x:si>
    <x:t>243호표</x:t>
  </x:si>
  <x:si>
    <x:t>123호표</x:t>
  </x:si>
  <x:si>
    <x:t>86호표</x:t>
  </x:si>
  <x:si>
    <x:t>282호표</x:t>
  </x:si>
  <x:si>
    <x:t>수목상차</x:t>
  </x:si>
  <x:si>
    <x:t>엔진오일</x:t>
  </x:si>
  <x:si>
    <x:t>181호표</x:t>
  </x:si>
  <x:si>
    <x:t>279호표</x:t>
  </x:si>
  <x:si>
    <x:t>148호표</x:t>
  </x:si>
  <x:si>
    <x:t>216호표</x:t>
  </x:si>
  <x:si>
    <x:t>시공량 34주</x:t>
  </x:si>
  <x:si>
    <x:t>#8, 4mm</x:t>
  </x:si>
  <x:si>
    <x:t>84호표</x:t>
  </x:si>
  <x:si>
    <x:t>산근25</x:t>
  </x:si>
  <x:si>
    <x:t>D300/1종</x:t>
  </x:si>
  <x:si>
    <x:t>시공량 13주</x:t>
  </x:si>
  <x:si>
    <x:t>117호표</x:t>
  </x:si>
  <x:si>
    <x:t>230호표</x:t>
  </x:si>
  <x:si>
    <x:t>322호표</x:t>
  </x:si>
  <x:si>
    <x:t>녹화마대</x:t>
  </x:si>
  <x:si>
    <x:t>323호표</x:t>
  </x:si>
  <x:si>
    <x:t>258호표</x:t>
  </x:si>
  <x:si>
    <x:t>치장벽돌쌓기</x:t>
  </x:si>
  <x:si>
    <x:t>150호표</x:t>
  </x:si>
  <x:si>
    <x:t>오일페인트시너</x:t>
  </x:si>
  <x:si>
    <x:t>89호표</x:t>
  </x:si>
  <x:si>
    <x:t>219호표</x:t>
  </x:si>
  <x:si>
    <x:t>301호표</x:t>
  </x:si>
  <x:si>
    <x:t>94호표</x:t>
  </x:si>
  <x:si>
    <x:t>228호표</x:t>
  </x:si>
  <x:si>
    <x:t>20km</x:t>
  </x:si>
  <x:si>
    <x:t>크라우드커버</x:t>
  </x:si>
  <x:si>
    <x:t>311호표</x:t>
  </x:si>
  <x:si>
    <x:t>206호표</x:t>
  </x:si>
  <x:si>
    <x:t>시공량 76주</x:t>
  </x:si>
  <x:si>
    <x:t>성토면고르기</x:t>
  </x:si>
  <x:si>
    <x:t>280호표</x:t>
  </x:si>
  <x:si>
    <x:t>241호표</x:t>
  </x:si>
  <x:si>
    <x:t>시공량 61주</x:t>
  </x:si>
  <x:si>
    <x:t>41호표</x:t>
  </x:si>
  <x:si>
    <x:t>목재데크틀</x:t>
  </x:si>
  <x:si>
    <x:t>잔재물운반</x:t>
  </x:si>
  <x:si>
    <x:t>수벽, 옹벽위</x:t>
  </x:si>
  <x:si>
    <x:t>관목이식</x:t>
  </x:si>
  <x:si>
    <x:t>199호표</x:t>
  </x:si>
  <x:si>
    <x:t>135호표</x:t>
  </x:si>
  <x:si>
    <x:t>275호표</x:t>
  </x:si>
  <x:si>
    <x:t>3ton</x:t>
  </x:si>
  <x:si>
    <x:t>82호표</x:t>
  </x:si>
  <x:si>
    <x:t>실적공사비단가</x:t>
  </x:si>
  <x:si>
    <x:t>B51이상</x:t>
  </x:si>
  <x:si>
    <x:t>274호표</x:t>
  </x:si>
  <x:si>
    <x:t>264호표</x:t>
  </x:si>
  <x:si>
    <x:t>114호표</x:t>
  </x:si>
  <x:si>
    <x:t>발근촉진제</x:t>
  </x:si>
  <x:si>
    <x:t>254호표</x:t>
  </x:si>
  <x:si>
    <x:t>273호표</x:t>
  </x:si>
  <x:si>
    <x:t>목재면 도장</x:t>
  </x:si>
  <x:si>
    <x:t>79호표</x:t>
  </x:si>
  <x:si>
    <x:t>121호표</x:t>
  </x:si>
  <x:si>
    <x:t>시공량 33주</x:t>
  </x:si>
  <x:si>
    <x:t>262호표</x:t>
  </x:si>
  <x:si>
    <x:t>231호표</x:t>
  </x:si>
  <x:si>
    <x:t>약제살포</x:t>
  </x:si>
  <x:si>
    <x:t>산근28</x:t>
  </x:si>
  <x:si>
    <x:t>인력2%</x:t>
  </x:si>
  <x:si>
    <x:t>시공량 44주</x:t>
  </x:si>
  <x:si>
    <x:t>군식, 도로변</x:t>
  </x:si>
  <x:si>
    <x:t>콘크리트타설</x:t>
  </x:si>
  <x:si>
    <x:t>222호표</x:t>
  </x:si>
  <x:si>
    <x:t>140호표</x:t>
  </x:si>
  <x:si>
    <x:t>255호표</x:t>
  </x:si>
  <x:si>
    <x:t>133호표</x:t>
  </x:si>
  <x:si>
    <x:t>가로수 강전정</x:t>
  </x:si>
  <x:si>
    <x:t>산근39</x:t>
  </x:si>
  <x:si>
    <x:t>인력품의 6%</x:t>
  </x:si>
  <x:si>
    <x:t>자연석 디딤석</x:t>
  </x:si>
  <x:si>
    <x:t>184호표</x:t>
  </x:si>
  <x:si>
    <x:t>132호표</x:t>
  </x:si>
  <x:si>
    <x:t>130호표</x:t>
  </x:si>
  <x:si>
    <x:t>208호표</x:t>
  </x:si>
  <x:si>
    <x:t>194호표</x:t>
  </x:si>
  <x:si>
    <x:t>108호표</x:t>
  </x:si>
  <x:si>
    <x:t>시공량 38주</x:t>
  </x:si>
  <x:si>
    <x:t>91호표</x:t>
  </x:si>
  <x:si>
    <x:t>189호표</x:t>
  </x:si>
  <x:si>
    <x:t>183호표</x:t>
  </x:si>
  <x:si>
    <x:t>벌목보조</x:t>
  </x:si>
  <x:si>
    <x:t>인력품의 3%</x:t>
  </x:si>
  <x:si>
    <x:t>시공량 51주</x:t>
  </x:si>
  <x:si>
    <x:t>산근40</x:t>
  </x:si>
  <x:si>
    <x:t>218호표</x:t>
  </x:si>
  <x:si>
    <x:t>목재데크설치</x:t>
  </x:si>
  <x:si>
    <x:t>시공량 17주</x:t>
  </x:si>
  <x:si>
    <x:t>B11~20</x:t>
  </x:si>
  <x:si>
    <x:t>초화류식재</x:t>
  </x:si>
  <x:si>
    <x:t>17호표</x:t>
  </x:si>
  <x:si>
    <x:t>142호표</x:t>
  </x:si>
  <x:si>
    <x:t>207호표</x:t>
  </x:si>
  <x:si>
    <x:t>0.6㎥/복토</x:t>
  </x:si>
  <x:si>
    <x:t>인력품의 8%</x:t>
  </x:si>
  <x:si>
    <x:t>벌근굴취</x:t>
  </x:si>
  <x:si>
    <x:t>187호표</x:t>
  </x:si>
  <x:si>
    <x:t>배수판설치</x:t>
  </x:si>
  <x:si>
    <x:t>품   명</x:t>
  </x:si>
  <x:si>
    <x:t>산근12</x:t>
  </x:si>
  <x:si>
    <x:t>164호표</x:t>
  </x:si>
  <x:si>
    <x:t>193호표</x:t>
  </x:si>
  <x:si>
    <x:t>185호표</x:t>
  </x:si>
  <x:si>
    <x:t>128호표</x:t>
  </x:si>
  <x:si>
    <x:t>오일스테인</x:t>
  </x:si>
  <x:si>
    <x:t>공 종 명</x:t>
  </x:si>
  <x:si>
    <x:t>산근34</x:t>
  </x:si>
  <x:si>
    <x:t>318호표</x:t>
  </x:si>
  <x:si>
    <x:t>2.5ton</x:t>
  </x:si>
  <x:si>
    <x:t>321호표</x:t>
  </x:si>
  <x:si>
    <x:t>267호표</x:t>
  </x:si>
  <x:si>
    <x:t>315호표</x:t>
  </x:si>
  <x:si>
    <x:t>산근33</x:t>
  </x:si>
  <x:si>
    <x:t>329호표</x:t>
  </x:si>
  <x:si>
    <x:t>251호표</x:t>
  </x:si>
  <x:si>
    <x:t>0.6M3</x:t>
  </x:si>
  <x:si>
    <x:t>10ton</x:t>
  </x:si>
  <x:si>
    <x:t>4.5HP</x:t>
  </x:si>
  <x:si>
    <x:t>105호표</x:t>
  </x:si>
  <x:si>
    <x:t>87호표</x:t>
  </x:si>
  <x:si>
    <x:t>330호표</x:t>
  </x:si>
  <x:si>
    <x:t>325호표</x:t>
  </x:si>
  <x:si>
    <x:t>적용단가</x:t>
  </x:si>
  <x:si>
    <x:t>316호표</x:t>
  </x:si>
  <x:si>
    <x:t>303호표</x:t>
  </x:si>
  <x:si>
    <x:t>149호표</x:t>
  </x:si>
  <x:si>
    <x:t>237호표</x:t>
  </x:si>
  <x:si>
    <x:t>62호표</x:t>
  </x:si>
  <x:si>
    <x:t>R12~14</x:t>
  </x:si>
  <x:si>
    <x:t>152호표</x:t>
  </x:si>
  <x:si>
    <x:t>116호표</x:t>
  </x:si>
  <x:si>
    <x:t>인터넷물가</x:t>
  </x:si>
  <x:si>
    <x:t>160호표</x:t>
  </x:si>
  <x:si>
    <x:t>320호표</x:t>
  </x:si>
  <x:si>
    <x:t>R8~9</x:t>
  </x:si>
  <x:si>
    <x:t>경  비</x:t>
  </x:si>
  <x:si>
    <x:t>26호표</x:t>
  </x:si>
  <x:si>
    <x:t>일당 16주</x:t>
  </x:si>
  <x:si>
    <x:t>건설기계운전사</x:t>
  </x:si>
  <x:si>
    <x:t>메프치온유제</x:t>
  </x:si>
  <x:si>
    <x:t>B51~60</x:t>
  </x:si>
  <x:si>
    <x:t>11호표</x:t>
  </x:si>
  <x:si>
    <x:t>R40~44</x:t>
  </x:si>
  <x:si>
    <x:t>일당 12주</x:t>
  </x:si>
  <x:si>
    <x:t>52호표</x:t>
  </x:si>
  <x:si>
    <x:t>특별인부</x:t>
  </x:si>
  <x:si>
    <x:t>초화류상하차</x:t>
  </x:si>
  <x:si>
    <x:t>36호표</x:t>
  </x:si>
  <x:si>
    <x:t>27호표</x:t>
  </x:si>
  <x:si>
    <x:t>37호표</x:t>
  </x:si>
  <x:si>
    <x:t>289호표</x:t>
  </x:si>
  <x:si>
    <x:t>124호표</x:t>
  </x:si>
  <x:si>
    <x:t>63호표</x:t>
  </x:si>
  <x:si>
    <x:t>산근15</x:t>
  </x:si>
  <x:si>
    <x:t>R70이상</x:t>
  </x:si>
  <x:si>
    <x:t>경   비 =</x:t>
  </x:si>
  <x:si>
    <x:t>R30~34</x:t>
  </x:si>
  <x:si>
    <x:t>65호표</x:t>
  </x:si>
  <x:si>
    <x:t>경    비</x:t>
  </x:si>
  <x:si>
    <x:t>산근21</x:t>
  </x:si>
  <x:si>
    <x:t>#180</x:t>
  </x:si>
  <x:si>
    <x:t>285호표</x:t>
  </x:si>
  <x:si>
    <x:t>66호표</x:t>
  </x:si>
  <x:si>
    <x:t>58호표</x:t>
  </x:si>
  <x:si>
    <x:t>47호표</x:t>
  </x:si>
  <x:si>
    <x:t>건축목공</x:t>
  </x:si>
  <x:si>
    <x:t>일반기계운전사</x:t>
  </x:si>
  <x:si>
    <x:t>5500L</x:t>
  </x:si>
  <x:si>
    <x:t>261호표</x:t>
  </x:si>
  <x:si>
    <x:t>46호표</x:t>
  </x:si>
  <x:si>
    <x:t>50호표</x:t>
  </x:si>
  <x:si>
    <x:t>노무비 =</x:t>
  </x:si>
  <x:si>
    <x:t>137호표</x:t>
  </x:si>
  <x:si>
    <x:t>35호표</x:t>
  </x:si>
  <x:si>
    <x:t>재료비 =</x:t>
  </x:si>
  <x:si>
    <x:t>합    계</x:t>
  </x:si>
  <x:si>
    <x:t>90호표</x:t>
  </x:si>
  <x:si>
    <x:t>55호표</x:t>
  </x:si>
  <x:si>
    <x:t>234호표</x:t>
  </x:si>
  <x:si>
    <x:t>16호표</x:t>
  </x:si>
  <x:si>
    <x:t>목재바탕만들기</x:t>
  </x:si>
  <x:si>
    <x:t>유기질비료</x:t>
  </x:si>
  <x:si>
    <x:t>관목상하차</x:t>
  </x:si>
  <x:si>
    <x:t>10호표</x:t>
  </x:si>
  <x:si>
    <x:t>단  가</x:t>
  </x:si>
  <x:si>
    <x:t>12호표</x:t>
  </x:si>
  <x:si>
    <x:t>철근가공 및 조립</x:t>
  </x:si>
  <x:si>
    <x:t>319호표</x:t>
  </x:si>
  <x:si>
    <x:t>213호표</x:t>
  </x:si>
  <x:si>
    <x:t>327호표</x:t>
  </x:si>
  <x:si>
    <x:t>313호표</x:t>
  </x:si>
  <x:si>
    <x:t>138호표</x:t>
  </x:si>
  <x:si>
    <x:t>324호표</x:t>
  </x:si>
  <x:si>
    <x:t>42호표</x:t>
  </x:si>
  <x:si>
    <x:t>조경인부</x:t>
  </x:si>
  <x:si>
    <x:t>목재데크</x:t>
  </x:si>
  <x:si>
    <x:t>306호표</x:t>
  </x:si>
  <x:si>
    <x:t>283호표</x:t>
  </x:si>
  <x:si>
    <x:t>317호표</x:t>
  </x:si>
  <x:si>
    <x:t>일당 6주</x:t>
  </x:si>
  <x:si>
    <x:t>53호표</x:t>
  </x:si>
  <x:si>
    <x:t>307호표</x:t>
  </x:si>
  <x:si>
    <x:t>면90%</x:t>
  </x:si>
  <x:si>
    <x:t>2.5톤</x:t>
  </x:si>
  <x:si>
    <x:t>100호표</x:t>
  </x:si>
  <x:si>
    <x:t>40㎏/포</x:t>
  </x:si>
  <x:si>
    <x:t>294호표</x:t>
  </x:si>
  <x:si>
    <x:t>산근26</x:t>
  </x:si>
  <x:si>
    <x:t>118호표</x:t>
  </x:si>
  <x:si>
    <x:t>규    격</x:t>
  </x:si>
  <x:si>
    <x:t>자연사,한강</x:t>
  </x:si>
  <x:si>
    <x:t>268호표</x:t>
  </x:si>
  <x:si>
    <x:t>67호표</x:t>
  </x:si>
  <x:si>
    <x:t>191호표</x:t>
  </x:si>
  <x:si>
    <x:t>토사, 현장내</x:t>
  </x:si>
  <x:si>
    <x:t>99호표</x:t>
  </x:si>
  <x:si>
    <x:t>188호표</x:t>
  </x:si>
  <x:si>
    <x:t>173호표</x:t>
  </x:si>
  <x:si>
    <x:t>산근42</x:t>
  </x:si>
  <x:si>
    <x:t>221호표</x:t>
  </x:si>
  <x:si>
    <x:t>98호표</x:t>
  </x:si>
  <x:si>
    <x:t>204호표</x:t>
  </x:si>
  <x:si>
    <x:t>72호표</x:t>
  </x:si>
  <x:si>
    <x:t>산근14</x:t>
  </x:si>
  <x:si>
    <x:t>295호표</x:t>
  </x:si>
  <x:si>
    <x:t>R15~17</x:t>
  </x:si>
  <x:si>
    <x:t>R45~49</x:t>
  </x:si>
  <x:si>
    <x:t>78호표</x:t>
  </x:si>
  <x:si>
    <x:t>77호표</x:t>
  </x:si>
  <x:si>
    <x:t>197호표</x:t>
  </x:si>
  <x:si>
    <x:t>19호표</x:t>
  </x:si>
  <x:si>
    <x:t>168호표</x:t>
  </x:si>
  <x:si>
    <x:t>공  종</x:t>
  </x:si>
  <x:si>
    <x:t>모래준용</x:t>
  </x:si>
  <x:si>
    <x:t>70호표</x:t>
  </x:si>
  <x:si>
    <x:t>39호표</x:t>
  </x:si>
  <x:si>
    <x:t>120호표</x:t>
  </x:si>
  <x:si>
    <x:t>71호표</x:t>
  </x:si>
  <x:si>
    <x:t>229호표</x:t>
  </x:si>
  <x:si>
    <x:t>201호표</x:t>
  </x:si>
  <x:si>
    <x:t>203호표</x:t>
  </x:si>
  <x:si>
    <x:t>252호표</x:t>
  </x:si>
  <x:si>
    <x:t>지장물 지역</x:t>
  </x:si>
  <x:si>
    <x:t>147호표</x:t>
  </x:si>
  <x:si>
    <x:t>259호표</x:t>
  </x:si>
  <x:si>
    <x:t>175호표</x:t>
  </x:si>
  <x:si>
    <x:t>산근30</x:t>
  </x:si>
  <x:si>
    <x:t>단   가</x:t>
  </x:si>
  <x:si>
    <x:t>170호표</x:t>
  </x:si>
  <x:si>
    <x:t>156호표</x:t>
  </x:si>
  <x:si>
    <x:t>시멘트벽돌쌓기</x:t>
  </x:si>
  <x:si>
    <x:t>217호표</x:t>
  </x:si>
  <x:si>
    <x:t>162호표</x:t>
  </x:si>
  <x:si>
    <x:t>일당 19주</x:t>
  </x:si>
  <x:si>
    <x:t>R55~59</x:t>
  </x:si>
  <x:si>
    <x:t>수목상하차</x:t>
  </x:si>
  <x:si>
    <x:t>초화류운반</x:t>
  </x:si>
  <x:si>
    <x:t>R55~69</x:t>
  </x:si>
  <x:si>
    <x:t>0.2㎥</x:t>
  </x:si>
  <x:si>
    <x:t>205호표</x:t>
  </x:si>
  <x:si>
    <x:t>정원석놓기</x:t>
  </x:si>
  <x:si>
    <x:t>산근45</x:t>
  </x:si>
  <x:si>
    <x:t>242호표</x:t>
  </x:si>
  <x:si>
    <x:t>40ton</x:t>
  </x:si>
  <x:si>
    <x:t>R20~24</x:t>
  </x:si>
  <x:si>
    <x:t>치장줄눈</x:t>
  </x:si>
  <x:si>
    <x:t>크라우드카바</x:t>
  </x:si>
  <x:si>
    <x:t>산근10</x:t>
  </x:si>
  <x:si>
    <x:t>153호표</x:t>
  </x:si>
  <x:si>
    <x:t>B8이하</x:t>
  </x:si>
  <x:si>
    <x:t>산근43</x:t>
  </x:si>
  <x:si>
    <x:t>248호표</x:t>
  </x:si>
  <x:si>
    <x:t>112호표</x:t>
  </x:si>
  <x:si>
    <x:t>276호표</x:t>
  </x:si>
  <x:si>
    <x:t>B50~60</x:t>
  </x:si>
  <x:si>
    <x:t>H0.3미만</x:t>
  </x:si>
  <x:si>
    <x:t>214호표</x:t>
  </x:si>
  <x:si>
    <x:t>210호표</x:t>
  </x:si>
  <x:si>
    <x:t>사석부설</x:t>
  </x:si>
  <x:si>
    <x:t>직 종 명</x:t>
  </x:si>
  <x:si>
    <x:t>상록관목</x:t>
  </x:si>
  <x:si>
    <x:t>249호표</x:t>
  </x:si>
  <x:si>
    <x:t>220호표</x:t>
  </x:si>
  <x:si>
    <x:t>일당 8주</x:t>
  </x:si>
  <x:si>
    <x:t>군식, 옹벽위</x:t>
  </x:si>
  <x:si>
    <x:t>R10~11</x:t>
  </x:si>
  <x:si>
    <x:t>모르타르 배합</x:t>
  </x:si>
  <x:si>
    <x:t>253호표</x:t>
  </x:si>
  <x:si>
    <x:t>233호표</x:t>
  </x:si>
  <x:si>
    <x:t>56호표</x:t>
  </x:si>
  <x:si>
    <x:t>287호표</x:t>
  </x:si>
  <x:si>
    <x:t>293호표</x:t>
  </x:si>
  <x:si>
    <x:t>고소작업차</x:t>
  </x:si>
  <x:si>
    <x:t>산근22</x:t>
  </x:si>
  <x:si>
    <x:t>일당 48주</x:t>
  </x:si>
  <x:si>
    <x:t>보통인부</x:t>
  </x:si>
  <x:si>
    <x:t>일당 36주</x:t>
  </x:si>
  <x:si>
    <x:t>300호표</x:t>
  </x:si>
  <x:si>
    <x:t>257호표</x:t>
  </x:si>
  <x:si>
    <x:t>54호표</x:t>
  </x:si>
  <x:si>
    <x:t>291호표</x:t>
  </x:si>
  <x:si>
    <x:t>잔재물처리</x:t>
  </x:si>
  <x:si>
    <x:t>109호표</x:t>
  </x:si>
  <x:si>
    <x:t>278호표</x:t>
  </x:si>
  <x:si>
    <x:t>일당 22주</x:t>
  </x:si>
  <x:si>
    <x:t>232호표</x:t>
  </x:si>
  <x:si>
    <x:t>171호표</x:t>
  </x:si>
  <x:si>
    <x:t>18호표</x:t>
  </x:si>
  <x:si>
    <x:t>B41~50</x:t>
  </x:si>
  <x:si>
    <x:t>목재데크바닥</x:t>
  </x:si>
  <x:si>
    <x:t>산근19</x:t>
  </x:si>
  <x:si>
    <x:t>225호표</x:t>
  </x:si>
  <x:si>
    <x:t>15ton</x:t>
  </x:si>
  <x:si>
    <x:t>215호표</x:t>
  </x:si>
  <x:si>
    <x:t>소형장비</x:t>
  </x:si>
  <x:si>
    <x:t>일당 24주</x:t>
  </x:si>
  <x:si>
    <x:t>일당 42주</x:t>
  </x:si>
  <x:si>
    <x:t>40호표</x:t>
  </x:si>
  <x:si>
    <x:t>R35~39</x:t>
  </x:si>
  <x:si>
    <x:t>일당 18주</x:t>
  </x:si>
  <x:si>
    <x:t>212호표</x:t>
  </x:si>
  <x:si>
    <x:t>합  계</x:t>
  </x:si>
  <x:si>
    <x:t>73호표</x:t>
  </x:si>
  <x:si>
    <x:t>일당 56주</x:t>
  </x:si>
  <x:si>
    <x:t>290호표</x:t>
  </x:si>
  <x:si>
    <x:t>211호표</x:t>
  </x:si>
  <x:si>
    <x:t>산근27</x:t>
  </x:si>
  <x:si>
    <x:t>163호표</x:t>
  </x:si>
  <x:si>
    <x:t>PE이중벽관</x:t>
  </x:si>
  <x:si>
    <x:t>244호표</x:t>
  </x:si>
  <x:si>
    <x:t>일당 35주</x:t>
  </x:si>
  <x:si>
    <x:t>일당 31주</x:t>
  </x:si>
  <x:si>
    <x:t>43호표</x:t>
  </x:si>
  <x:si>
    <x:t>일당 10주</x:t>
  </x:si>
  <x:si>
    <x:t>일당 14주</x:t>
  </x:si>
  <x:si>
    <x:t>롤형잔디</x:t>
  </x:si>
  <x:si>
    <x:t>일당 21주</x:t>
  </x:si>
  <x:si>
    <x:t>일당 7주</x:t>
  </x:si>
  <x:si>
    <x:t>수목이식</x:t>
  </x:si>
  <x:si>
    <x:t>296호표</x:t>
  </x:si>
  <x:si>
    <x:t>240호표</x:t>
  </x:si>
  <x:si>
    <x:t>265호표</x:t>
  </x:si>
  <x:si>
    <x:t>관목운반</x:t>
  </x:si>
  <x:si>
    <x:t>250호표</x:t>
  </x:si>
  <x:si>
    <x:t>산근35</x:t>
  </x:si>
  <x:si>
    <x:t>기타가격</x:t>
  </x:si>
  <x:si>
    <x:t>낙엽수, 기계, B41~51미만</x:t>
  </x:si>
  <x:si>
    <x:t>30kg이상,기계90%+인력10%</x:t>
  </x:si>
  <x:si>
    <x:t xml:space="preserve"> - 장비 : 타이어크레인 40톤</x:t>
  </x:si>
  <x:si>
    <x:t>중기명 : 동력분무기 4.5HP</x:t>
  </x:si>
  <x:si>
    <x:t>150mm이하,기계90%+인력10%</x:t>
  </x:si>
  <x:si>
    <x:t>임목폐기물(벌근) 처리, 운반비</x:t>
  </x:si>
  <x:si>
    <x:t>163호표 
타지역반출 수목제거</x:t>
  </x:si>
  <x:si>
    <x:t>166호표 
타지역반출 수목제거</x:t>
  </x:si>
  <x:si>
    <x:t>중기명 : 덤프트럭 2.5ton</x:t>
  </x:si>
  <x:si>
    <x:t>상록수, 인력, B11~21미만</x:t>
  </x:si>
  <x:si>
    <x:t>실적공사비단가, 펌프차, 양호</x:t>
  </x:si>
  <x:si>
    <x:t>157호표 
타지역반출 수목제거</x:t>
  </x:si>
  <x:si>
    <x:t>288호표 
철근가공 및 조립</x:t>
  </x:si>
  <x:si>
    <x:t>트럭탑재형크레인10톤, 10km</x:t>
  </x:si>
  <x:si>
    <x:t>산근 23. 초화류상하차 (본당)</x:t>
  </x:si>
  <x:si>
    <x:t xml:space="preserve"> - 장비 : 트럭탑재형크레인10톤</x:t>
  </x:si>
  <x:si>
    <x:t>산근 45. 초화류운반 (본당)</x:t>
  </x:si>
  <x:si>
    <x:t>124호표 
초화류가식후 정식</x:t>
  </x:si>
  <x:si>
    <x:t>중기명 : 덤프트럭 4.5ton</x:t>
  </x:si>
  <x:si>
    <x:t>트럭탑재형크레인15톤, 10km</x:t>
  </x:si>
  <x:si>
    <x:t>트럭탑재형크레인 10톤, 10km</x:t>
  </x:si>
  <x:si>
    <x:t>L=10km,  V=30/35</x:t>
  </x:si>
  <x:si>
    <x:t>중기명 : 트럭탑재형크레인 5ton</x:t>
  </x:si>
  <x:si>
    <x:t xml:space="preserve"> - 장비 : 타이어크레인 25톤</x:t>
  </x:si>
  <x:si>
    <x:t xml:space="preserve"> - 장비 : 타이어크레인 50톤</x:t>
  </x:si>
  <x:si>
    <x:t xml:space="preserve"> - 장비 : 타이어크레인 30톤</x:t>
  </x:si>
  <x:si>
    <x:t>중기명 : 덤프트럭 15ton</x:t>
  </x:si>
  <x:si>
    <x:t>상록수, 인력, B21~31미만</x:t>
  </x:si>
  <x:si>
    <x:t>283호표 
되메우기 및 다짐</x:t>
  </x:si>
  <x:si>
    <x:t>낙엽수, 기계, B31~41미만</x:t>
  </x:si>
  <x:si>
    <x:t>153호표 
타지역반출 수목제거</x:t>
  </x:si>
  <x:si>
    <x:t>294호표 
치장벽돌쌓기(0.5B)</x:t>
  </x:si>
  <x:si>
    <x:t>낙엽수, 기계, B21~31미만</x:t>
  </x:si>
  <x:si>
    <x:t>삼발이, 활생목 ￠60 L=1800</x:t>
  </x:si>
  <x:si>
    <x:t>260호표 시비작업(환상시비)</x:t>
  </x:si>
  <x:si>
    <x:t>167호표 
타지역반출 수목제거</x:t>
  </x:si>
  <x:si>
    <x:t>낙엽수, 기계, B51~61미만</x:t>
  </x:si>
  <x:si>
    <x:t>259호표 시비작업(환상시비)</x:t>
  </x:si>
  <x:si>
    <x:t>낙엽수, 인력, B11~21미만</x:t>
  </x:si>
  <x:si>
    <x:t>165호표 
타지역반출 수목제거</x:t>
  </x:si>
  <x:si>
    <x:t>이각, 활생목 ￠40, L=1200</x:t>
  </x:si>
  <x:si>
    <x:t>273호표 약제살포
잔디약제살포</x:t>
  </x:si>
  <x:si>
    <x:t>산    출    근    거</x:t>
  </x:si>
  <x:si>
    <x:t>295호표
조경유용석쌓기(놓기)</x:t>
  </x:si>
  <x:si>
    <x:t>중기명 : 고소작업차 3ton</x:t>
  </x:si>
  <x:si>
    <x:t>낙엽수, 기계, B11~21미만</x:t>
  </x:si>
  <x:si>
    <x:t>168호표 
타지역반출 수목제거</x:t>
  </x:si>
  <x:si>
    <x:t>151호표 
타지역반출 수목제거</x:t>
  </x:si>
  <x:si>
    <x:t>159호표 
타지역반출 수목제거</x:t>
  </x:si>
  <x:si>
    <x:t>155호표 
타지역반출 수목제거</x:t>
  </x:si>
  <x:si>
    <x:t>0~1m, 기계 90%+인력 10%</x:t>
  </x:si>
  <x:si>
    <x:t>156호표 
타지역반출 수목제거</x:t>
  </x:si>
  <x:si>
    <x:t>150호표 
타지역반출 수목제거</x:t>
  </x:si>
  <x:si>
    <x:t>중기명 : 동력분무기 4.85HP</x:t>
  </x:si>
  <x:si>
    <x:t>284호표 
되메우기 및 다짐</x:t>
  </x:si>
  <x:si>
    <x:t>160호표 
타지역반출 수목제거</x:t>
  </x:si>
  <x:si>
    <x:t>258호표 시비작업(환상시비)</x:t>
  </x:si>
  <x:si>
    <x:t>158호표 
타지역반출 수목제거</x:t>
  </x:si>
  <x:si>
    <x:t>162호표 
타지역반출 수목제거</x:t>
  </x:si>
  <x:si>
    <x:t>261호표 시비작업(환상시비)</x:t>
  </x:si>
  <x:si>
    <x:t>169호표 
식생매트(판상잔디)</x:t>
  </x:si>
  <x:si>
    <x:t>164호표 
타지역반출 수목제거</x:t>
  </x:si>
  <x:si>
    <x:t>152호표 
타지역반출 수목제거</x:t>
  </x:si>
  <x:si>
    <x:t>262호표 시비작업(환상시비)</x:t>
  </x:si>
  <x:si>
    <x:t>임목폐기물(상부) 처리, 운반비</x:t>
  </x:si>
  <x:si>
    <x:t>161호표 
타지역반출 수목제거</x:t>
  </x:si>
  <x:si>
    <x:t>154호표 
타지역반출 수목제거</x:t>
  </x:si>
  <x:si>
    <x:t>263호표 시비작업(환상시비)</x:t>
  </x:si>
  <x:si>
    <x:t>175호표 
임목폐기물(벌근) 처리, 운반비</x:t>
  </x:si>
  <x:si>
    <x:t xml:space="preserve"> - 장비 : 트럭트랙터 및 트레일러(30톤)</x:t>
  </x:si>
  <x:si>
    <x:t>205호표 
임목폐기물(벌근) 처리, 운반비</x:t>
  </x:si>
  <x:si>
    <x:t>314호표 
임목폐기물(지상) 처리, 운반비</x:t>
  </x:si>
  <x:si>
    <x:t>174호표 
임목폐기물(벌근) 처리, 운반비</x:t>
  </x:si>
  <x:si>
    <x:t>204호표 
임목폐기물(벌근) 처리, 운반비</x:t>
  </x:si>
  <x:si>
    <x:t>181호표 
임목폐기물(벌근) 처리, 운반비</x:t>
  </x:si>
  <x:si>
    <x:t>329호표 
임목폐기물(지상) 처리, 운반비</x:t>
  </x:si>
  <x:si>
    <x:t>중기명 : 트럭트랙터 및 트레일러 60ton</x:t>
  </x:si>
  <x:si>
    <x:t>317호표 
임목폐기물(지상) 처리, 운반비</x:t>
  </x:si>
  <x:si>
    <x:t>196호표 
임목폐기물(벌근) 처리, 운반비</x:t>
  </x:si>
  <x:si>
    <x:t>325호표 
임목폐기물(지상) 처리, 운반비</x:t>
  </x:si>
  <x:si>
    <x:t>중기명 : 굴삭기(백호) 0.7㎥(무한궤도)</x:t>
  </x:si>
  <x:si>
    <x:t>193호표 
임목폐기물(벌근) 처리, 운반비</x:t>
  </x:si>
  <x:si>
    <x:t>330호표 
임목폐기물(지상) 처리, 운반비</x:t>
  </x:si>
  <x:si>
    <x:t>180호표 
임목폐기물(벌근) 처리, 운반비</x:t>
  </x:si>
  <x:si>
    <x:t>산근 42. 관목운반 (H0.3~0.7) (주당)</x:t>
  </x:si>
  <x:si>
    <x:t>185호표 
임목폐기물(벌근) 처리, 운반비</x:t>
  </x:si>
  <x:si>
    <x:t>319호표 
임목폐기물(지상) 처리, 운반비</x:t>
  </x:si>
  <x:si>
    <x:t>187호표 
임목폐기물(벌근) 처리, 운반비</x:t>
  </x:si>
  <x:si>
    <x:t>178호표 
임목폐기물(벌근) 처리, 운반비</x:t>
  </x:si>
  <x:si>
    <x:t>179호표 
임목폐기물(벌근) 처리, 운반비</x:t>
  </x:si>
  <x:si>
    <x:t>중기명 : 굴삭기(백호) 0.4㎥(무한궤도)</x:t>
  </x:si>
  <x:si>
    <x:t>318호표 
임목폐기물(지상) 처리, 운반비</x:t>
  </x:si>
  <x:si>
    <x:t>299호표 
임목폐기물(지상) 처리, 운반비</x:t>
  </x:si>
  <x:si>
    <x:t>중기명 : 트럭트랙터 및 트레일러 20ton</x:t>
  </x:si>
  <x:si>
    <x:t>172호표 
임목폐기물(벌근) 처리, 운반비</x:t>
  </x:si>
  <x:si>
    <x:t>산근 44. 관목운반 (H1.2~1.5) (주당)</x:t>
  </x:si>
  <x:si>
    <x:t xml:space="preserve"> - 장비 : 트럭트랙터 및 트레일러(20톤)</x:t>
  </x:si>
  <x:si>
    <x:t>298호표 
임목폐기물(지상) 처리, 운반비</x:t>
  </x:si>
  <x:si>
    <x:t>311호표 
임목폐기물(지상) 처리, 운반비</x:t>
  </x:si>
  <x:si>
    <x:t>교목, R31~40</x:t>
  </x:si>
  <x:si>
    <x:t>B8, 20km</x:t>
  </x:si>
  <x:si>
    <x:t>B26, 20km</x:t>
  </x:si>
  <x:si>
    <x:t>2.0*2.0이상</x:t>
  </x:si>
  <x:si>
    <x:t>녹지대 롤잔디 식재</x:t>
  </x:si>
  <x:si>
    <x:t>34호표 수목식재</x:t>
  </x:si>
  <x:si>
    <x:t>32호표 수목식재</x:t>
  </x:si>
  <x:si>
    <x:t>30호표 수목식재</x:t>
  </x:si>
  <x:si>
    <x:t>H2.1~2.5</x:t>
  </x:si>
  <x:si>
    <x:t>46호표 수목식재</x:t>
  </x:si>
  <x:si>
    <x:t>66호표 수목이식</x:t>
  </x:si>
  <x:si>
    <x:t>78호표 수목이식</x:t>
  </x:si>
  <x:si>
    <x:t>H0.3~0.7</x:t>
  </x:si>
  <x:si>
    <x:t>79호표 수목이식</x:t>
  </x:si>
  <x:si>
    <x:t>41호표 수목식재</x:t>
  </x:si>
  <x:si>
    <x:t>1회 적재량 =</x:t>
  </x:si>
  <x:si>
    <x:t>8호표 수목식재</x:t>
  </x:si>
  <x:si>
    <x:t>19호표 수목식재</x:t>
  </x:si>
  <x:si>
    <x:t>9호표 수목식재</x:t>
  </x:si>
  <x:si>
    <x:t>25호표 수목식재</x:t>
  </x:si>
  <x:si>
    <x:t>20호표 수목식재</x:t>
  </x:si>
  <x:si>
    <x:t>수목가식후 정식</x:t>
  </x:si>
  <x:si>
    <x:t>43호표 수목식재</x:t>
  </x:si>
  <x:si>
    <x:t>21호표 수목식재</x:t>
  </x:si>
  <x:si>
    <x:t>R11, 20km</x:t>
  </x:si>
  <x:si>
    <x:t>58호표 수목식재</x:t>
  </x:si>
  <x:si>
    <x:t>74호표 수목이식</x:t>
  </x:si>
  <x:si>
    <x:t>2.0*2.0미만</x:t>
  </x:si>
  <x:si>
    <x:t>190*90*57</x:t>
  </x:si>
  <x:si>
    <x:t>B13, 20km</x:t>
  </x:si>
  <x:si>
    <x:t>타이어크레인 25톤</x:t>
  </x:si>
  <x:si>
    <x:t>23호표 수목식재</x:t>
  </x:si>
  <x:si>
    <x:t>26호표 수목식재</x:t>
  </x:si>
  <x:si>
    <x:t>B55, 20km</x:t>
  </x:si>
  <x:si>
    <x:t>H0.9m 미만</x:t>
  </x:si>
  <x:si>
    <x:t>247호표 관목전정</x:t>
  </x:si>
  <x:si>
    <x:t>70호표 수목이식</x:t>
  </x:si>
  <x:si>
    <x:t>B8~9(R9~11)</x:t>
  </x:si>
  <x:si>
    <x:t>가식재(50%)</x:t>
  </x:si>
  <x:si>
    <x:t>교목, R11~20</x:t>
  </x:si>
  <x:si>
    <x:t>62호표 수목이식</x:t>
  </x:si>
  <x:si>
    <x:t>B22, 20km</x:t>
  </x:si>
  <x:si>
    <x:t>현장내 관목제거</x:t>
  </x:si>
  <x:si>
    <x:t>B23, 20km</x:t>
  </x:si>
  <x:si>
    <x:t>타이어크레인 30톤</x:t>
  </x:si>
  <x:si>
    <x:t>43호표 관목식재</x:t>
  </x:si>
  <x:si>
    <x:t>47호표 수목이식</x:t>
  </x:si>
  <x:si>
    <x:t>300*300*35</x:t>
  </x:si>
  <x:si>
    <x:t>0.5B(75매)</x:t>
  </x:si>
  <x:si>
    <x:t>36호표 수목식재</x:t>
  </x:si>
  <x:si>
    <x:t>37호표 수목식재</x:t>
  </x:si>
  <x:si>
    <x:t>굴삭기(0.6㎥)</x:t>
  </x:si>
  <x:si>
    <x:t>무근, 소형구조물</x:t>
  </x:si>
  <x:si>
    <x:t>교목, R41~50</x:t>
  </x:si>
  <x:si>
    <x:t>#150 15㎝</x:t>
  </x:si>
  <x:si>
    <x:t>B20, 20km</x:t>
  </x:si>
  <x:si>
    <x:t>B4(R5)이하</x:t>
  </x:si>
  <x:si>
    <x:t>저유황 0.001%</x:t>
  </x:si>
  <x:si>
    <x:t>61호표 수목이식</x:t>
  </x:si>
  <x:si>
    <x:t>철근 자재비 제외</x:t>
  </x:si>
  <x:si>
    <x:t>50톤(70%)</x:t>
  </x:si>
  <x:si>
    <x:t>임목폐기물 처리운반</x:t>
  </x:si>
  <x:si>
    <x:t>#2002 외부용</x:t>
  </x:si>
  <x:si>
    <x:t>B35, 20km</x:t>
  </x:si>
  <x:si>
    <x:t>52호표 수목이식</x:t>
  </x:si>
  <x:si>
    <x:t>20톤미만, 4목</x:t>
  </x:si>
  <x:si>
    <x:t>56호표 수목이식</x:t>
  </x:si>
  <x:si>
    <x:t>식재, 0.6㎥</x:t>
  </x:si>
  <x:si>
    <x:t>사석 자재비 제외</x:t>
  </x:si>
  <x:si>
    <x:t>화강석 디딤돌 포장</x:t>
  </x:si>
  <x:si>
    <x:t>인력품의 2.5%</x:t>
  </x:si>
  <x:si>
    <x:t>60호표 수목이식</x:t>
  </x:si>
  <x:si>
    <x:t>B70(R84)이상</x:t>
  </x:si>
  <x:si>
    <x:t>40호표 관목식재</x:t>
  </x:si>
  <x:si>
    <x:t>H0.9m 이상</x:t>
  </x:si>
  <x:si>
    <x:t>B6~7(R7~8)</x:t>
  </x:si>
  <x:si>
    <x:t>20톤이상, 4목</x:t>
  </x:si>
  <x:si>
    <x:t>시공량 1400㎡</x:t>
  </x:si>
  <x:si>
    <x:t>44호표 초화류식재</x:t>
  </x:si>
  <x:si>
    <x:t>기계(대형장비)</x:t>
  </x:si>
  <x:si>
    <x:t>#467, 40mm</x:t>
  </x:si>
  <x:si>
    <x:t>덤프트럭자동덮개시설</x:t>
  </x:si>
  <x:si>
    <x:t>50호표 수목이식</x:t>
  </x:si>
  <x:si>
    <x:t>0.4㎥(70%)</x:t>
  </x:si>
  <x:si>
    <x:t>되메우기 및 다짐</x:t>
  </x:si>
  <x:si>
    <x:t>269호표 수목관수</x:t>
  </x:si>
  <x:si>
    <x:t>시공량 2500㎡</x:t>
  </x:si>
  <x:si>
    <x:t>217호표 일반전정</x:t>
  </x:si>
  <x:si>
    <x:t>268호표 수목관수</x:t>
  </x:si>
  <x:si>
    <x:t>30톤(70%)</x:t>
  </x:si>
  <x:si>
    <x:t>기계(소형장비)</x:t>
  </x:si>
  <x:si>
    <x:t>굴삭기(0.4㎥)</x:t>
  </x:si>
  <x:si>
    <x:t>물가자료(2월)</x:t>
  </x:si>
  <x:si>
    <x:t>267호표 수목관수</x:t>
  </x:si>
  <x:si>
    <x:t>잡석 자재비 제외</x:t>
  </x:si>
  <x:si>
    <x:t>시공량 1000㎡</x:t>
  </x:si>
  <x:si>
    <x:t>234호표 관목전정</x:t>
  </x:si>
  <x:si>
    <x:t>잡석(자갈)부설</x:t>
  </x:si>
  <x:si>
    <x:t>256호표 풀뽑기</x:t>
  </x:si>
  <x:si>
    <x:t>254호표 예초작업</x:t>
  </x:si>
  <x:si>
    <x:t>211호표 일반전정</x:t>
  </x:si>
  <x:si>
    <x:t>54호표 수목이식</x:t>
  </x:si>
  <x:si>
    <x:t>10톤(70%)</x:t>
  </x:si>
  <x:si>
    <x:t>265호표 시비작업</x:t>
  </x:si>
  <x:si>
    <x:t>타이어크레인 50톤</x:t>
  </x:si>
  <x:si>
    <x:t>51호표 수목이식</x:t>
  </x:si>
  <x:si>
    <x:t>(2022. 상반기)</x:t>
  </x:si>
  <x:si>
    <x:t>270호표 수목관수</x:t>
  </x:si>
  <x:si>
    <x:t>73호표 수목이식</x:t>
  </x:si>
  <x:si>
    <x:t>시공량 1,100㎡</x:t>
  </x:si>
  <x:si>
    <x:t>257호표 풀뽑기</x:t>
  </x:si>
  <x:si>
    <x:t>중지, 40*100</x:t>
  </x:si>
  <x:si>
    <x:t>218호표 일반전정</x:t>
  </x:si>
  <x:si>
    <x:t>264호표 시비작업</x:t>
  </x:si>
  <x:si>
    <x:t>시공량 3300㎡</x:t>
  </x:si>
  <x:si>
    <x:t>207호표 일반전정</x:t>
  </x:si>
  <x:si>
    <x:t>스미치온(메프)</x:t>
  </x:si>
  <x:si>
    <x:t>거래가격(2월)</x:t>
  </x:si>
  <x:si>
    <x:t>55호표 수목이식</x:t>
  </x:si>
  <x:si>
    <x:t>266호표 수목관수</x:t>
  </x:si>
  <x:si>
    <x:t>216호표 일반전정</x:t>
  </x:si>
  <x:si>
    <x:t>215호표 일반전정</x:t>
  </x:si>
  <x:si>
    <x:t>220호표 일반전정</x:t>
  </x:si>
  <x:si>
    <x:t>49호표 수목이식</x:t>
  </x:si>
  <x:si>
    <x:t>214호표 일반전정</x:t>
  </x:si>
  <x:si>
    <x:t>213호표 일반전정</x:t>
  </x:si>
  <x:si>
    <x:t>249호표 관목전정</x:t>
  </x:si>
  <x:si>
    <x:t>255호표 잔디깎기</x:t>
  </x:si>
  <x:si>
    <x:t>48호표 수목식재</x:t>
  </x:si>
  <x:si>
    <x:t>시공량 22500㎡</x:t>
  </x:si>
  <x:si>
    <x:t>45호표 수목이식</x:t>
  </x:si>
  <x:si>
    <x:t>38호표 관목식재</x:t>
  </x:si>
  <x:si>
    <x:t>277호표 풀뽑기</x:t>
  </x:si>
  <x:si>
    <x:t>16호표 수목식재</x:t>
  </x:si>
  <x:si>
    <x:t>233호표 관목전정</x:t>
  </x:si>
  <x:si>
    <x:t>250호표 관목전정</x:t>
  </x:si>
  <x:si>
    <x:t>68호표 수목이식</x:t>
  </x:si>
  <x:si>
    <x:t>75호표 수목이식</x:t>
  </x:si>
  <x:si>
    <x:t>57호표 수목이식</x:t>
  </x:si>
  <x:si>
    <x:t>76호표 수목이식</x:t>
  </x:si>
  <x:si>
    <x:t>H1.2~1.5</x:t>
  </x:si>
  <x:si>
    <x:t>R60, 20km</x:t>
  </x:si>
  <x:si>
    <x:t>65호표 수목이식</x:t>
  </x:si>
  <x:si>
    <x:t>10호표 수목식재</x:t>
  </x:si>
  <x:si>
    <x:t>R22, 20km</x:t>
  </x:si>
  <x:si>
    <x:t>1호표 수목식재</x:t>
  </x:si>
  <x:si>
    <x:t>R45, 20km</x:t>
  </x:si>
  <x:si>
    <x:t>72호표 수목이식</x:t>
  </x:si>
  <x:si>
    <x:t>15톤(70%)</x:t>
  </x:si>
  <x:si>
    <x:t>R21, 20km</x:t>
  </x:si>
  <x:si>
    <x:t>60호표 수목식재</x:t>
  </x:si>
  <x:si>
    <x:t>77호표 수목이식</x:t>
  </x:si>
  <x:si>
    <x:t>39호표 관목식재</x:t>
  </x:si>
  <x:si>
    <x:t>0.6㎥(70%)</x:t>
  </x:si>
  <x:si>
    <x:t>67호표 수목이식</x:t>
  </x:si>
  <x:si>
    <x:t>H2.6~3.0</x:t>
  </x:si>
  <x:si>
    <x:t>54호표 수목식재</x:t>
  </x:si>
  <x:si>
    <x:t>교목, B40이상</x:t>
  </x:si>
  <x:si>
    <x:t>교목, B10~19</x:t>
  </x:si>
  <x:si>
    <x:t>R40, 20km</x:t>
  </x:si>
  <x:si>
    <x:t>46호표 수목이식</x:t>
  </x:si>
  <x:si>
    <x:t>기계, 돌섞인곳</x:t>
  </x:si>
  <x:si>
    <x:t>R28, 20km</x:t>
  </x:si>
  <x:si>
    <x:t>이각, L=1200</x:t>
  </x:si>
  <x:si>
    <x:t>R55, 20km</x:t>
  </x:si>
  <x:si>
    <x:t>R26, 20km</x:t>
  </x:si>
  <x:si>
    <x:t>59호표 수목이식</x:t>
  </x:si>
  <x:si>
    <x:t>58호표 수목이식</x:t>
  </x:si>
  <x:si>
    <x:t>R50, 20km</x:t>
  </x:si>
  <x:si>
    <x:t xml:space="preserve"> 교목 R13~15</x:t>
  </x:si>
  <x:si>
    <x:t>272호표 풀깎기</x:t>
  </x:si>
  <x:si>
    <x:t>시공량 300㎡</x:t>
  </x:si>
  <x:si>
    <x:t>덤프트럭 2.5톤</x:t>
  </x:si>
  <x:si>
    <x:t>R10, 20km</x:t>
  </x:si>
  <x:si>
    <x:t>12호표 수목식재</x:t>
  </x:si>
  <x:si>
    <x:t xml:space="preserve"> 교목 R21이상</x:t>
  </x:si>
  <x:si>
    <x:t>R23, 20km</x:t>
  </x:si>
  <x:si>
    <x:t>R35, 20km</x:t>
  </x:si>
  <x:si>
    <x:t>2호표 수목식재</x:t>
  </x:si>
  <x:si>
    <x:t xml:space="preserve"> 교목 R7~12</x:t>
  </x:si>
  <x:si>
    <x:t>H5.6~6.0</x:t>
  </x:si>
  <x:si>
    <x:t>H5.1~5.5</x:t>
  </x:si>
  <x:si>
    <x:t>오일스테인 2회</x:t>
  </x:si>
  <x:si>
    <x:t xml:space="preserve"> 교목 R5~6</x:t>
  </x:si>
  <x:si>
    <x:t>R27, 20km</x:t>
  </x:si>
  <x:si>
    <x:t>증산억제제 살포</x:t>
  </x:si>
  <x:si>
    <x:t xml:space="preserve"> 교목 R16~20</x:t>
  </x:si>
  <x:si>
    <x:t>R20, 20km</x:t>
  </x:si>
  <x:si>
    <x:t>27호표 수목식재</x:t>
  </x:si>
  <x:si>
    <x:t>H6.1~6.5</x:t>
  </x:si>
  <x:si>
    <x:t>7호표 수목식재</x:t>
  </x:si>
  <x:si>
    <x:t>교목, B10미만</x:t>
  </x:si>
  <x:si>
    <x:t>R24, 20km</x:t>
  </x:si>
  <x:si>
    <x:t>R14, 20km</x:t>
  </x:si>
  <x:si>
    <x:t>53호표 수목식재</x:t>
  </x:si>
  <x:si>
    <x:t>교목, B20~29</x:t>
  </x:si>
  <x:si>
    <x:t>R25, 20km</x:t>
  </x:si>
  <x:si>
    <x:t>R16, 20km</x:t>
  </x:si>
  <x:si>
    <x:t>4호표 수목식재</x:t>
  </x:si>
  <x:si>
    <x:t>관목, 잔디관수</x:t>
  </x:si>
  <x:si>
    <x:t>15호표 수목식재</x:t>
  </x:si>
  <x:si>
    <x:t>R29, 20km</x:t>
  </x:si>
  <x:si>
    <x:t>교목, B30~39</x:t>
  </x:si>
  <x:si>
    <x:t>11호표 수목식재</x:t>
  </x:si>
  <x:si>
    <x:t>39호표 수목식재</x:t>
  </x:si>
  <x:si>
    <x:t>관목가식후 정식</x:t>
  </x:si>
  <x:si>
    <x:t>33호표 수목식재</x:t>
  </x:si>
  <x:si>
    <x:t>13호표 수목식재</x:t>
  </x:si>
  <x:si>
    <x:t>51호표 수목식재</x:t>
  </x:si>
  <x:si>
    <x:t>R9, 20km</x:t>
  </x:si>
  <x:si>
    <x:t>45호표 수목식재</x:t>
  </x:si>
  <x:si>
    <x:t xml:space="preserve">상하차시간 = </x:t>
  </x:si>
  <x:si>
    <x:t>삼발이, L=2700</x:t>
  </x:si>
  <x:si>
    <x:t>3호표 수목식재</x:t>
  </x:si>
  <x:si>
    <x:t>6호표 수목식재</x:t>
  </x:si>
  <x:si>
    <x:t>삼발이, L=1500</x:t>
  </x:si>
  <x:si>
    <x:t>24호표 수목식재</x:t>
  </x:si>
  <x:si>
    <x:t>61호표 수목식재</x:t>
  </x:si>
  <x:si>
    <x:t>R30, 20km</x:t>
  </x:si>
  <x:si>
    <x:t>22호표 수목식재</x:t>
  </x:si>
  <x:si>
    <x:t>8mm x 100m</x:t>
  </x:si>
  <x:si>
    <x:t>56호표 수목식재</x:t>
  </x:si>
  <x:si>
    <x:t>31호표 수목식재</x:t>
  </x:si>
  <x:si>
    <x:t>5호표 수목식재</x:t>
  </x:si>
  <x:si>
    <x:t>R15, 20km</x:t>
  </x:si>
  <x:si>
    <x:t>R17, 20km</x:t>
  </x:si>
  <x:si>
    <x:t>H7.1~7.5</x:t>
  </x:si>
  <x:si>
    <x:t>H6.6~7.0</x:t>
  </x:si>
  <x:si>
    <x:t>삼발이, L=1800</x:t>
  </x:si>
  <x:si>
    <x:t>H4.6~5.0</x:t>
  </x:si>
  <x:si>
    <x:t>트럭트랙터및트레일러</x:t>
  </x:si>
  <x:si>
    <x:t>H0.8~1.1</x:t>
  </x:si>
  <x:si>
    <x:t>크레인(타이어)</x:t>
  </x:si>
  <x:si>
    <x:t>식재, 0.4㎥</x:t>
  </x:si>
  <x:si>
    <x:t>벌근굴취(상차포함)</x:t>
  </x:si>
  <x:si>
    <x:t>타지역반출후 수목제거</x:t>
  </x:si>
  <x:si>
    <x:t>R4이하, 20km</x:t>
  </x:si>
  <x:si>
    <x:t>초화류가식후 정식</x:t>
  </x:si>
  <x:si>
    <x:t>49호표 수목식재</x:t>
  </x:si>
  <x:si>
    <x:t>재굴취(70%)</x:t>
  </x:si>
  <x:si>
    <x:t>수목보호판 설치</x:t>
  </x:si>
  <x:si>
    <x:t>H1.1~1.5</x:t>
  </x:si>
  <x:si>
    <x:t>35호표 수목식재</x:t>
  </x:si>
  <x:si>
    <x:t>H1.6~2.0</x:t>
  </x:si>
  <x:si>
    <x:t>272호표 
관목, 잔디관수</x:t>
  </x:si>
  <x:si>
    <x:t>가식재, 25톤(50%)</x:t>
  </x:si>
  <x:si>
    <x:t>96호표 
수목가식후 정식</x:t>
  </x:si>
  <x:si>
    <x:t>130호표 
현장내 수목제거</x:t>
  </x:si>
  <x:si>
    <x:t>107호표 
수목가식후 정식</x:t>
  </x:si>
  <x:si>
    <x:t>134호표 
현장내 수목제거</x:t>
  </x:si>
  <x:si>
    <x:t>108호표 
수목가식후 정식</x:t>
  </x:si>
  <x:si>
    <x:t>222호표
가로수 강전정</x:t>
  </x:si>
  <x:si>
    <x:t>93호표 
수목가식후 정식</x:t>
  </x:si>
  <x:si>
    <x:t>92호표 
수목가식후 정식</x:t>
  </x:si>
  <x:si>
    <x:t>87호표 
수목가식후 정식</x:t>
  </x:si>
  <x:si>
    <x:t>226호표
가로수 강전정</x:t>
  </x:si>
  <x:si>
    <x:t>트럭탑재형크레인 15톤</x:t>
  </x:si>
  <x:si>
    <x:t>236호표
가로수 강전정</x:t>
  </x:si>
  <x:si>
    <x:t>109호표 
수목가식후 정식</x:t>
  </x:si>
  <x:si>
    <x:t>94호표 
수목가식후 정식</x:t>
  </x:si>
  <x:si>
    <x:t>B10~11(R12~13)</x:t>
  </x:si>
  <x:si>
    <x:t>143호표 
현장내 수목제거</x:t>
  </x:si>
  <x:si>
    <x:t>239호표 
발근촉진제 처리</x:t>
  </x:si>
  <x:si>
    <x:t>230호표
가로수 약전정</x:t>
  </x:si>
  <x:si>
    <x:t>149호표 
현장내 관목제거</x:t>
  </x:si>
  <x:si>
    <x:t>250호표 
증산억제제 살포</x:t>
  </x:si>
  <x:si>
    <x:t>106호표 
수목가식후 정식</x:t>
  </x:si>
  <x:si>
    <x:t>140호표 
현장내 수목제거</x:t>
  </x:si>
  <x:si>
    <x:t>상하차시간 : 310초</x:t>
  </x:si>
  <x:si>
    <x:t>221호표
가로수 강전정</x:t>
  </x:si>
  <x:si>
    <x:t>148호표 
현장내 관목제거</x:t>
  </x:si>
  <x:si>
    <x:t>B40~44(R48~53)</x:t>
  </x:si>
  <x:si>
    <x:t>236호표 
수목보호판 설치</x:t>
  </x:si>
  <x:si>
    <x:t>97호표 
수목가식후 정식</x:t>
  </x:si>
  <x:si>
    <x:t>225호표
가로수 강전정</x:t>
  </x:si>
  <x:si>
    <x:t>100호표 
수목가식후 정식</x:t>
  </x:si>
  <x:si>
    <x:t>상록교목, H1.6~2.5</x:t>
  </x:si>
  <x:si>
    <x:t>112호표 
수목가식후 정식</x:t>
  </x:si>
  <x:si>
    <x:t>치장벽돌쌓기(0.5B)</x:t>
  </x:si>
  <x:si>
    <x:t>B60~64(R71~77)</x:t>
  </x:si>
  <x:si>
    <x:t>가식재, 30톤(50%)</x:t>
  </x:si>
  <x:si>
    <x:t>500*500*35(30)</x:t>
  </x:si>
  <x:si>
    <x:t>127호표 
현장내 수목제거</x:t>
  </x:si>
  <x:si>
    <x:t>B12~14(R14~17)</x:t>
  </x:si>
  <x:si>
    <x:t>상록교목, H3.6~4.5</x:t>
  </x:si>
  <x:si>
    <x:t>B55~59(R66~70)</x:t>
  </x:si>
  <x:si>
    <x:t>85호표 
수목가식후 정식</x:t>
  </x:si>
  <x:si>
    <x:t>40*60(한국잔디(중지))</x:t>
  </x:si>
  <x:si>
    <x:t>91호표 
수목가식후 정식</x:t>
  </x:si>
  <x:si>
    <x:t>99호표 
수목가식후 정식</x:t>
  </x:si>
  <x:si>
    <x:t>상하차시간 : 240초</x:t>
  </x:si>
  <x:si>
    <x:t>가식재, 10톤(50%)</x:t>
  </x:si>
  <x:si>
    <x:t>낙엽수, 인력, B11미만</x:t>
  </x:si>
  <x:si>
    <x:t>103호표 
수목가식후 정식</x:t>
  </x:si>
  <x:si>
    <x:t>117호표 
수목가식후 정식</x:t>
  </x:si>
  <x:si>
    <x:t>105호표 
수목가식후 정식</x:t>
  </x:si>
  <x:si>
    <x:t>상하차시간 : 440초</x:t>
  </x:si>
  <x:si>
    <x:t>249호표 
증산억제제 살포</x:t>
  </x:si>
  <x:si>
    <x:t>상하차시간 : 420초</x:t>
  </x:si>
  <x:si>
    <x:t>가식재, 15톤(50%)</x:t>
  </x:si>
  <x:si>
    <x:t>253호표 
증산억제제 살포</x:t>
  </x:si>
  <x:si>
    <x:t>상하차시간 : 190초</x:t>
  </x:si>
  <x:si>
    <x:t>252호표 
증산억제제 살포</x:t>
  </x:si>
  <x:si>
    <x:t>B25~29(R30~35)</x:t>
  </x:si>
  <x:si>
    <x:t>상록교목, H4.6이상</x:t>
  </x:si>
  <x:si>
    <x:t>241호표 
발근촉진제 처리</x:t>
  </x:si>
  <x:si>
    <x:t>30톤트럭트레일, 10km</x:t>
  </x:si>
  <x:si>
    <x:t>238호표 
발근촉진제 처리</x:t>
  </x:si>
  <x:si>
    <x:t>B35~39(R42~47)</x:t>
  </x:si>
  <x:si>
    <x:t>136호표 
현장내 수목제거</x:t>
  </x:si>
  <x:si>
    <x:t>89호표 
수목가식후 정식</x:t>
  </x:si>
  <x:si>
    <x:t>20톤트럭트레일러, 10km</x:t>
  </x:si>
  <x:si>
    <x:t>142호표 
현장내 수목제거</x:t>
  </x:si>
  <x:si>
    <x:t>229호표
가로수 약전정</x:t>
  </x:si>
  <x:si>
    <x:t>271호표 
관목, 잔디관수</x:t>
  </x:si>
  <x:si>
    <x:t>상하차시간 : 360초</x:t>
  </x:si>
  <x:si>
    <x:t>낙엽교목, H3.6~4.5</x:t>
  </x:si>
  <x:si>
    <x:t>90호표 
수목가식후 정식</x:t>
  </x:si>
  <x:si>
    <x:t>240호표 
발근촉진제 처리</x:t>
  </x:si>
  <x:si>
    <x:t>(2022. 2월 상반기)</x:t>
  </x:si>
  <x:si>
    <x:t>116호표 
수목가식후 정식</x:t>
  </x:si>
  <x:si>
    <x:t>245호표 
증산억제제 살포</x:t>
  </x:si>
  <x:si>
    <x:t>251호표 
증산억제제 살포</x:t>
  </x:si>
  <x:si>
    <x:t>B65~69(R78~83)</x:t>
  </x:si>
  <x:si>
    <x:t>242호표 
발근촉진제 처리</x:t>
  </x:si>
  <x:si>
    <x:t>#150 15㎝ x 20ｍ</x:t>
  </x:si>
  <x:si>
    <x:t>146호표 
현장내 관목제거</x:t>
  </x:si>
  <x:si>
    <x:t>144호표 
현장내 관목제거</x:t>
  </x:si>
  <x:si>
    <x:t>224호표
가로수 강전정</x:t>
  </x:si>
  <x:si>
    <x:t>115호표 
수목가식후 정식</x:t>
  </x:si>
  <x:si>
    <x:t>트럭탑재형크레인 10톤</x:t>
  </x:si>
  <x:si>
    <x:t>B23~24(R27~29)</x:t>
  </x:si>
  <x:si>
    <x:t>113호표 
수목가식후 정식</x:t>
  </x:si>
  <x:si>
    <x:t>101호표 
수목가식후 정식</x:t>
  </x:si>
  <x:si>
    <x:t>상하차시간 : 210초</x:t>
  </x:si>
  <x:si>
    <x:t>상하차시간 : 230초</x:t>
  </x:si>
  <x:si>
    <x:t>상록수, 기계, B21~30</x:t>
  </x:si>
  <x:si>
    <x:t>상하차시간 : 166초</x:t>
  </x:si>
  <x:si>
    <x:t>B15~17(R18~20)</x:t>
  </x:si>
  <x:si>
    <x:t>243호표 
발근촉진제 처리</x:t>
  </x:si>
  <x:si>
    <x:t>트럭트랙터 및 트레일러</x:t>
  </x:si>
  <x:si>
    <x:t>조경유용석 쌓기(놓기)</x:t>
  </x:si>
  <x:si>
    <x:t>125호표 
현장내 수목제거</x:t>
  </x:si>
  <x:si>
    <x:t>131호표 
현장내 수목제거</x:t>
  </x:si>
  <x:si>
    <x:t>227호표
가로수 약전정</x:t>
  </x:si>
  <x:si>
    <x:t xml:space="preserve"> - 장비 : 보통인부</x:t>
  </x:si>
  <x:si>
    <x:t>137호표 
현장내 수목제거</x:t>
  </x:si>
  <x:si>
    <x:t>243호표
가로수 약전정</x:t>
  </x:si>
  <x:si>
    <x:t>B50~54(R60~65)</x:t>
  </x:si>
  <x:si>
    <x:t>223호표
가로수 강전정</x:t>
  </x:si>
  <x:si>
    <x:t>248호표 
증산억제제 살포</x:t>
  </x:si>
  <x:si>
    <x:t>279호표
정원석 놓기</x:t>
  </x:si>
  <x:si>
    <x:t>128호표 
현장내 수목제거</x:t>
  </x:si>
  <x:si>
    <x:t>98호표 
수목가식후 정식</x:t>
  </x:si>
  <x:si>
    <x:t>231호표
가로수 약전정</x:t>
  </x:si>
  <x:si>
    <x:t>104호표 
수목가식후 정식</x:t>
  </x:si>
  <x:si>
    <x:t>121호표 
관목가식후 정식</x:t>
  </x:si>
  <x:si>
    <x:t>상록수, 인력, B11미만</x:t>
  </x:si>
  <x:si>
    <x:t>가식재, 0.6㎥(50%)</x:t>
  </x:si>
  <x:si>
    <x:t>B18~19(R21~23)</x:t>
  </x:si>
  <x:si>
    <x:t>247호표 
증산억제제 살포</x:t>
  </x:si>
  <x:si>
    <x:t>가식재, 0.4㎥(50%)</x:t>
  </x:si>
  <x:si>
    <x:t>가식재, 50톤(50%)</x:t>
  </x:si>
  <x:si>
    <x:t>197호표 
임목폐기물(벌근) 처리, 운반비</x:t>
  </x:si>
  <x:si>
    <x:t>322호표 
임목폐기물(지상) 처리, 운반비</x:t>
  </x:si>
  <x:si>
    <x:t>산근 41. 관목운반 (H0.3미만) (주당)</x:t>
  </x:si>
  <x:si>
    <x:t>176호표 
임목폐기물(벌근) 처리, 운반비</x:t>
  </x:si>
  <x:si>
    <x:t>304호표 
임목폐기물(지상) 처리, 운반비</x:t>
  </x:si>
  <x:si>
    <x:t>중기명 : 굴삭기(백호) 0.2㎥(무한궤도)</x:t>
  </x:si>
  <x:si>
    <x:t>188호표 
임목폐기물(벌근) 처리, 운반비</x:t>
  </x:si>
  <x:si>
    <x:t>중기명 : 트럭트랙터 및 트레일러 40ton</x:t>
  </x:si>
  <x:si>
    <x:t>산근 19. 관목상하차 (H0.3미만) (주당)</x:t>
  </x:si>
  <x:si>
    <x:t>313호표 
임목폐기물(지상) 처리, 운반비</x:t>
  </x:si>
  <x:si>
    <x:t>중기명 : 트럭트랙터 및 트레일러 30ton</x:t>
  </x:si>
  <x:si>
    <x:t>320호표 
임목폐기물(지상) 처리, 운반비</x:t>
  </x:si>
  <x:si>
    <x:t>306호표 
임목폐기물(지상) 처리, 운반비</x:t>
  </x:si>
  <x:si>
    <x:t>173호표 
임목폐기물(벌근) 처리, 운반비</x:t>
  </x:si>
  <x:si>
    <x:t>184호표 
임목폐기물(벌근) 처리, 운반비</x:t>
  </x:si>
  <x:si>
    <x:t>202호표 
임목폐기물(벌근) 처리, 운반비</x:t>
  </x:si>
  <x:si>
    <x:t>177호표 
임목폐기물(벌근) 처리, 운반비</x:t>
  </x:si>
  <x:si>
    <x:t>189호표 
임목폐기물(벌근) 처리, 운반비</x:t>
  </x:si>
  <x:si>
    <x:t>326호표 
임목폐기물(지상) 처리, 운반비</x:t>
  </x:si>
  <x:si>
    <x:t>199호표 
임목폐기물(벌근) 처리, 운반비</x:t>
  </x:si>
  <x:si>
    <x:t>현장가공, 직경 13mm, 철근중량 50%미만</x:t>
  </x:si>
  <x:si>
    <x:t>191호표 
임목폐기물(벌근) 처리, 운반비</x:t>
  </x:si>
  <x:si>
    <x:t>328호표 
임목폐기물(지상) 처리, 운반비</x:t>
  </x:si>
  <x:si>
    <x:t>308호표 
임목폐기물(지상) 처리, 운반비</x:t>
  </x:si>
  <x:si>
    <x:t>186호표 
임목폐기물(벌근) 처리, 운반비</x:t>
  </x:si>
  <x:si>
    <x:t>190호표 
임목폐기물(벌근) 처리, 운반비</x:t>
  </x:si>
  <x:si>
    <x:t>300호표 
임목폐기물(지상) 처리, 운반비</x:t>
  </x:si>
  <x:si>
    <x:t>194호표 
임목폐기물(벌근) 처리, 운반비</x:t>
  </x:si>
  <x:si>
    <x:t>산근 43. 관목운반 (H0.8~1.1) (주당)</x:t>
  </x:si>
  <x:si>
    <x:t>297호표 
임목폐기물(지상) 처리, 운반비</x:t>
  </x:si>
  <x:si>
    <x:t>327호표 
임목폐기물(지상) 처리, 운반비</x:t>
  </x:si>
  <x:si>
    <x:t>14호표 수목식재</x:t>
  </x:si>
  <x:si>
    <x:t>T150, 부정형</x:t>
  </x:si>
  <x:si>
    <x:t>293호표 벽돌쌓기</x:t>
  </x:si>
  <x:si>
    <x:t>53호표 수목이식</x:t>
  </x:si>
  <x:si>
    <x:t>212호표 일반전정</x:t>
  </x:si>
  <x:si>
    <x:t>42호표 관목식재</x:t>
  </x:si>
  <x:si>
    <x:t>H4.1~4.5</x:t>
  </x:si>
  <x:si>
    <x:t>25톤(70%)</x:t>
  </x:si>
  <x:si>
    <x:t>굴삭기(타이어)</x:t>
  </x:si>
  <x:si>
    <x:t>219호표 일반전정</x:t>
  </x:si>
  <x:si>
    <x:t>209호표 일반전정</x:t>
  </x:si>
  <x:si>
    <x:t>물가정보(2월)</x:t>
  </x:si>
  <x:si>
    <x:t>트럭탑재형크레인15톤</x:t>
  </x:si>
  <x:si>
    <x:t>41호표 관목식재</x:t>
  </x:si>
  <x:si>
    <x:t>한국석유공사(1월)</x:t>
  </x:si>
  <x:si>
    <x:t>H3.1~3.5</x:t>
  </x:si>
  <x:si>
    <x:t>84호표 초화류이식</x:t>
  </x:si>
  <x:si>
    <x:t>트럭탑재형크레인10톤</x:t>
  </x:si>
  <x:si>
    <x:t>H3.6~4.0</x:t>
  </x:si>
  <x:si>
    <x:t>82호표 관목이식</x:t>
  </x:si>
  <x:si>
    <x:t>83호표 관목이식</x:t>
  </x:si>
  <x:si>
    <x:t>69호표 수목이식</x:t>
  </x:si>
  <x:si>
    <x:t>R6, 20km</x:t>
  </x:si>
  <x:si>
    <x:t>208호표 일반전정</x:t>
  </x:si>
  <x:si>
    <x:t>282호표 잔토처리</x:t>
  </x:si>
  <x:si>
    <x:t>81호표 관목이식</x:t>
  </x:si>
  <x:si>
    <x:t>48호표 수목이식</x:t>
  </x:si>
  <x:si>
    <x:t>보호판설치(m2)</x:t>
  </x:si>
  <x:si>
    <x:t>206호표 일반전정</x:t>
  </x:si>
  <x:si>
    <x:t>상하차시간 :136초</x:t>
  </x:si>
  <x:si>
    <x:t>248호표 관목전정</x:t>
  </x:si>
  <x:si>
    <x:t>40*50*60</x:t>
  </x:si>
  <x:si>
    <x:t>64호표 수목이식</x:t>
  </x:si>
  <x:si>
    <x:t>R65, 20km</x:t>
  </x:si>
  <x:si>
    <x:t>발근촉진제(1L)</x:t>
  </x:si>
  <x:si>
    <x:t>B27, 20km</x:t>
  </x:si>
  <x:si>
    <x:t>71호표 수목이식</x:t>
  </x:si>
  <x:si>
    <x:t>인공식재지반조성</x:t>
  </x:si>
  <x:si>
    <x:t>63호표 수목이식</x:t>
  </x:si>
  <x:si>
    <x:t>29호표 수목식재</x:t>
  </x:si>
  <x:si>
    <x:t>교목, R51이상</x:t>
  </x:si>
  <x:si>
    <x:t>17호표 수목식재</x:t>
  </x:si>
  <x:si>
    <x:t>B21, 20km</x:t>
  </x:si>
  <x:si>
    <x:t>B5, 20km</x:t>
  </x:si>
  <x:si>
    <x:t>273호표 풀깎기</x:t>
  </x:si>
  <x:si>
    <x:t>R12, 20km</x:t>
  </x:si>
  <x:si>
    <x:t>인력품의 3.5%</x:t>
  </x:si>
  <x:si>
    <x:t>B25, 20km</x:t>
  </x:si>
  <x:si>
    <x:t>R70, 20km</x:t>
  </x:si>
  <x:si>
    <x:t>R13, 20km</x:t>
  </x:si>
  <x:si>
    <x:t>R18, 20km</x:t>
  </x:si>
  <x:si>
    <x:t>59호표 수목식재</x:t>
  </x:si>
  <x:si>
    <x:t>R5, 20km</x:t>
  </x:si>
  <x:si>
    <x:t xml:space="preserve"> 교목 R4이하</x:t>
  </x:si>
  <x:si>
    <x:t>H7.6~8.0</x:t>
  </x:si>
  <x:si>
    <x:t>B17, 20km</x:t>
  </x:si>
  <x:si>
    <x:t>H8.1~8.5</x:t>
  </x:si>
  <x:si>
    <x:t>B70, 20km</x:t>
  </x:si>
  <x:si>
    <x:t>B10, 20km</x:t>
  </x:si>
  <x:si>
    <x:t>B9, 20km</x:t>
  </x:si>
  <x:si>
    <x:t>B15, 20km</x:t>
  </x:si>
  <x:si>
    <x:t>B16, 20km</x:t>
  </x:si>
  <x:si>
    <x:t>발근촉진제 처리</x:t>
  </x:si>
  <x:si>
    <x:t>B4이하, 20km</x:t>
  </x:si>
  <x:si>
    <x:t>B28, 20km</x:t>
  </x:si>
  <x:si>
    <x:t>28호표 수목식재</x:t>
  </x:si>
  <x:si>
    <x:t>B50, 20km</x:t>
  </x:si>
  <x:si>
    <x:t>B60, 20km</x:t>
  </x:si>
  <x:si>
    <x:t>274호표 풀깎기</x:t>
  </x:si>
  <x:si>
    <x:t>B7, 20km</x:t>
  </x:si>
  <x:si>
    <x:t>B19, 20km</x:t>
  </x:si>
  <x:si>
    <x:t>80호표 관목이식</x:t>
  </x:si>
  <x:si>
    <x:t>트럭탑재형크레인</x:t>
  </x:si>
  <x:si>
    <x:t>R8, 20km</x:t>
  </x:si>
  <x:si>
    <x:t>R7, 20km</x:t>
  </x:si>
  <x:si>
    <x:t>R19, 20km</x:t>
  </x:si>
  <x:si>
    <x:t>교목, R10이하</x:t>
  </x:si>
  <x:si>
    <x:t>현장내 수목제거</x:t>
  </x:si>
  <x:si>
    <x:t>B29, 20km</x:t>
  </x:si>
  <x:si>
    <x:t>B30, 20km</x:t>
  </x:si>
  <x:si>
    <x:t>교목, R21~30</x:t>
  </x:si>
  <x:si>
    <x:t>B65, 20km</x:t>
  </x:si>
  <x:si>
    <x:t>210호표 일반전정</x:t>
  </x:si>
  <x:si>
    <x:t>B40, 20km</x:t>
  </x:si>
  <x:si>
    <x:t>289호표 모르타르</x:t>
  </x:si>
  <x:si>
    <x:t>B14, 20km</x:t>
  </x:si>
  <x:si>
    <x:t>B12, 20km</x:t>
  </x:si>
  <x:si>
    <x:t>B45, 20km</x:t>
  </x:si>
  <x:si>
    <x:t>281호표 터파기</x:t>
  </x:si>
  <x:si>
    <x:t>H8.6~9.0</x:t>
  </x:si>
  <x:si>
    <x:t>18호표 수목식재</x:t>
  </x:si>
  <x:si>
    <x:t>286호표 사석부설</x:t>
  </x:si>
  <x:si>
    <x:t>B11, 20km</x:t>
  </x:si>
  <x:si>
    <x:t>받침틀설치(m)</x:t>
  </x:si>
  <x:si>
    <x:t>B18, 20km</x:t>
  </x:si>
  <x:si>
    <x:t>170호표 잔디 식재</x:t>
  </x:si>
  <x:si>
    <x:t>상하차시간 : 38초</x:t>
  </x:si>
  <x:si>
    <x:t>천연부엽토, 20kg</x:t>
  </x:si>
  <x:si>
    <x:t>B24, 20km</x:t>
  </x:si>
  <x:si>
    <x:t>B6, 20km</x:t>
  </x:si>
  <x:si>
    <x:t>폐기물처리 운반비</x:t>
  </x:si>
  <x:si>
    <x:t>산근 21. 관목상하차 (H0.8~1.1) (주당)</x:t>
  </x:si>
  <x:si>
    <x:t>산근 20. 관목상하차 (H0.3~0.7) (주당)</x:t>
  </x:si>
  <x:si>
    <x:t>산근 22. 관목상하차 (H1.2~1.5) (주당)</x:t>
  </x:si>
  <x:si>
    <x:t>산근 34. 수목운반 (R60) (B50) (주당)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</x:si>
</x:sst>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General;\-General\,&quot;&quot;;@"/>
    <x:numFmt numFmtId="165" formatCode="_-* #,##0.0_-;\-* #,##0.0_-;_-* &quot;-&quot;_-;_-@_-"/>
    <x:numFmt numFmtId="166" formatCode="0.0000"/>
  </x:numFmts>
  <x:fonts count="16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한컴바탕"/>
      <x:sz val="11"/>
      <x:color rgb="ff000000"/>
    </x:font>
    <x:font>
      <x:name val="한컴바탕"/>
      <x:sz val="10"/>
      <x:color rgb="ff000000"/>
    </x:font>
    <x:font>
      <x:name val="한컴바탕"/>
      <x:sz val="9"/>
      <x:color rgb="ff000000"/>
    </x:font>
    <x:font>
      <x:name val="맑은 고딕"/>
      <x:sz val="9"/>
      <x:color rgb="ff000000"/>
    </x:font>
    <x:font>
      <x:name val="Dotum"/>
      <x:sz val="9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한컴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한컴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바탕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한컴바탕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바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한컴바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바탕"/>
          <x:sz val="10"/>
          <x:color rgb="ff4f81bd"/>
          <hs:size val="100"/>
          <hs:ratio val="100"/>
          <hs:spacing val="0"/>
          <hs:offset val="0"/>
        </x:font>
      </mc:Choice>
      <mc:Fallback>
        <x:font>
          <x:name val="한컴바탕"/>
          <x:sz val="10"/>
          <x:color rgb="ff4f81bd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바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한컴바탕"/>
          <x:sz val="10"/>
          <x:color rgb="ffff0000"/>
        </x:font>
      </mc:Fallback>
    </mc:AlternateContent>
  </x:fonts>
  <x:fills count="7">
    <x:fill>
      <x:patternFill patternType="none"/>
    </x:fill>
    <x:fill>
      <x:patternFill patternType="gray125"/>
    </x:fill>
    <x:fill>
      <x:patternFill patternType="solid">
        <x:fgColor rgb="ffccffcc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b8cce5"/>
        <x:bgColor indexed="64"/>
      </x:patternFill>
    </x:fill>
    <x:fill>
      <x:patternFill patternType="solid">
        <x:fgColor rgb="ffff99cc"/>
        <x:bgColor indexed="64"/>
      </x:patternFill>
    </x:fill>
    <x:fill>
      <x:patternFill patternType="solid">
        <x:fgColor rgb="ffffffff"/>
        <x:bgColor indexed="64"/>
      </x:patternFill>
    </x:fill>
  </x:fills>
  <x:borders count="2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11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1" applyNumberFormat="1" applyFont="1">
      <x:alignment horizontal="general" vertical="center"/>
    </x:xf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x:xf numFmtId="0" fontId="6" fillId="0" borderId="1" xfId="0" applyNumberFormat="1" applyFont="1" applyBorder="1">
      <x:alignment horizontal="general" vertical="center"/>
    </x:xf>
    <x:xf numFmtId="41" fontId="6" fillId="0" borderId="1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x:xf numFmtId="0" fontId="6" fillId="0" borderId="2" xfId="0" applyNumberFormat="1" applyFont="1" applyBorder="1">
      <x:alignment horizontal="general" vertical="center"/>
    </x:xf>
    <x:xf numFmtId="41" fontId="6" fillId="0" borderId="2" xfId="1" applyNumberFormat="1" applyFont="1" applyBorder="1">
      <x:alignment horizontal="general" vertical="center"/>
    </x:xf>
    <x:xf numFmtId="41" fontId="6" fillId="0" borderId="0" xfId="1" applyNumberFormat="1" applyFont="1" applyAlignment="1">
      <x:alignment horizontal="left" vertical="center"/>
    </x:xf>
    <x:xf numFmtId="0" fontId="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6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6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6" fillId="0" borderId="1" xfId="0" quotePrefix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6" fillId="0" borderId="1" xfId="0" quotePrefix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/>
        </x:xf>
      </mc:Fallback>
    </mc:AlternateContent>
    <x:xf numFmtId="41" fontId="6" fillId="0" borderId="1" xfId="1" applyNumberFormat="1" applyFont="1" applyFill="1" applyBorder="1" applyAlignment="1">
      <x:alignment horizontal="left" vertical="center"/>
    </x:xf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>
          <x:alignment horizontal="center" vertical="center"/>
        </x:xf>
      </mc:Fallback>
    </mc:AlternateContent>
    <x:xf numFmtId="41" fontId="6" fillId="0" borderId="2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2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 wrapText="1"/>
        </x:xf>
      </mc:Fallback>
    </mc:AlternateContent>
    <x:xf numFmtId="41" fontId="6" fillId="3" borderId="1" xfId="1" applyNumberFormat="1" applyFont="1" applyFill="1" applyBorder="1">
      <x:alignment horizontal="general" vertical="center"/>
    </x:xf>
    <x:xf numFmtId="0" fontId="6" fillId="3" borderId="1" xfId="0" applyNumberFormat="1" applyFont="1" applyFill="1" applyBorder="1">
      <x:alignment horizontal="general" vertical="center"/>
    </x:xf>
    <x:xf numFmtId="0" fontId="6" fillId="3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NumberFormat="1" applyFont="1" applyFill="1" applyBorder="1" applyAlignment="1">
          <x:alignment horizontal="center" vertical="center"/>
        </x:xf>
      </mc:Fallback>
    </mc:AlternateContent>
    <x:xf numFmtId="41" fontId="6" fillId="4" borderId="1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6" fillId="4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4" borderId="1" xfId="1" applyNumberFormat="1" applyFont="1" applyFill="1" applyBorder="1" applyAlignment="1">
          <x:alignment horizontal="right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8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x:xf numFmtId="0" fontId="1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x:xf numFmtId="0" fontId="11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7" xfId="1" applyNumberFormat="1" applyFont="1" applyFill="1" applyBorder="1" applyAlignment="1">
          <x:alignment horizontal="center" vertical="center"/>
        </x:xf>
      </mc:Fallback>
    </mc:AlternateContent>
    <x:xf numFmtId="0" fontId="6" fillId="0" borderId="13" xfId="0" applyNumberFormat="1" applyFont="1" applyBorder="1" applyAlignment="1">
      <x:alignment horizontal="left" vertical="center"/>
    </x:xf>
    <x:xf numFmtId="0" fontId="6" fillId="0" borderId="0" xfId="0" applyNumberFormat="1" applyFont="1" applyBorder="1" applyAlignment="1">
      <x:alignment horizontal="left" vertical="center"/>
    </x:xf>
    <x:xf numFmtId="0" fontId="6" fillId="0" borderId="14" xfId="0" applyNumberFormat="1" applyFont="1" applyBorder="1" applyAlignment="1">
      <x:alignment horizontal="left" vertical="center"/>
    </x:xf>
    <x:xf numFmtId="41" fontId="6" fillId="0" borderId="15" xfId="1" applyNumberFormat="1" applyFont="1" applyBorder="1">
      <x:alignment horizontal="general" vertical="center"/>
    </x:xf>
    <x:xf numFmtId="0" fontId="6" fillId="0" borderId="13" xfId="0" quotePrefix="1" applyNumberFormat="1" applyFont="1" applyBorder="1" applyAlignment="1">
      <x:alignment horizontal="left" vertical="center"/>
    </x:xf>
    <x:xf numFmtId="0" fontId="6" fillId="0" borderId="0" xfId="0" quotePrefix="1" applyNumberFormat="1" applyFont="1" applyBorder="1" applyAlignment="1">
      <x:alignment horizontal="left" vertical="center"/>
    </x:xf>
    <x:xf numFmtId="0" fontId="6" fillId="0" borderId="14" xfId="0" quotePrefix="1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right" vertical="center"/>
        </x:xf>
      </mc:Fallback>
    </mc:AlternateContent>
    <x:xf numFmtId="41" fontId="6" fillId="0" borderId="0" xfId="0" applyNumberFormat="1" applyFont="1" applyBorder="1" applyAlignment="1">
      <x:alignment horizontal="left" vertical="center"/>
    </x:xf>
    <x:xf numFmtId="41" fontId="6" fillId="0" borderId="14" xfId="1" applyNumberFormat="1" applyFont="1" applyBorder="1" applyAlignment="1">
      <x:alignment horizontal="left" vertical="center"/>
    </x:xf>
    <x:xf numFmtId="43" fontId="6" fillId="0" borderId="0" xfId="0" applyNumberFormat="1" applyFont="1" applyBorder="1" applyAlignment="1">
      <x:alignment horizontal="left" vertical="center" shrinkToFit="1"/>
    </x:xf>
    <x:xf numFmtId="0" fontId="6" fillId="0" borderId="16" xfId="0" applyNumberFormat="1" applyFont="1" applyBorder="1" applyAlignment="1">
      <x:alignment horizontal="left" vertical="center"/>
    </x:xf>
    <x:xf numFmtId="0" fontId="6" fillId="0" borderId="17" xfId="0" applyNumberFormat="1" applyFont="1" applyBorder="1" applyAlignment="1">
      <x:alignment horizontal="left" vertical="center"/>
    </x:xf>
    <x:xf numFmtId="0" fontId="6" fillId="0" borderId="18" xfId="0" applyNumberFormat="1" applyFont="1" applyBorder="1" applyAlignment="1">
      <x:alignment horizontal="left" vertical="center"/>
    </x:xf>
    <x:xf numFmtId="41" fontId="6" fillId="0" borderId="2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x:xf numFmtId="41" fontId="6" fillId="0" borderId="1" xfId="1" applyNumberFormat="1" applyFont="1" applyBorder="1">
      <x:alignment horizontal="general" vertical="center"/>
    </x:xf>
    <x:xf numFmtId="0" fontId="6" fillId="0" borderId="1" xfId="0" applyNumberFormat="1" applyFont="1" applyBorder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2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7" xfId="1" applyNumberFormat="1" applyFont="1" applyFill="1" applyBorder="1" applyAlignment="1">
          <x:alignment horizontal="center" vertical="center" shrinkToFit="1"/>
        </x:xf>
      </mc:Fallback>
    </mc:AlternateContent>
    <x:xf numFmtId="0" fontId="7" fillId="5" borderId="2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5" borderId="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2" xfId="0" applyNumberFormat="1" applyFont="1" applyFill="1" applyBorder="1" applyAlignment="1">
          <x:alignment horizontal="center" vertical="center"/>
        </x:xf>
      </mc:Fallback>
    </mc:AlternateContent>
    <x:xf numFmtId="41" fontId="7" fillId="5" borderId="2" xfId="1" applyNumberFormat="1" applyFont="1" applyFill="1" applyBorder="1" applyAlignment="1">
      <x:alignment horizontal="general" vertical="center" shrinkToFit="1"/>
    </x:xf>
    <x:xf numFmtId="0" fontId="7" fillId="0" borderId="0" xfId="0" applyNumberFormat="1" applyFont="1">
      <x:alignment horizontal="general" vertical="center"/>
    </x:xf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x:xf numFmtId="41" fontId="7" fillId="0" borderId="1" xfId="1" applyNumberFormat="1" applyFont="1" applyBorder="1" applyAlignment="1">
      <x:alignment horizontal="general" vertical="center" shrinkToFit="1"/>
    </x:xf>
    <x:xf numFmtId="0" fontId="7" fillId="0" borderId="2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x:xf numFmtId="41" fontId="7" fillId="0" borderId="2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7" fillId="0" borderId="1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1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1" fontId="12" fillId="0" borderId="1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1" fontId="12" fillId="0" borderId="1" xfId="0" applyNumberFormat="1" applyFont="1" applyBorder="1" applyAlignment="1">
          <x:alignment horizontal="right" vertical="center" shrinkToFit="1"/>
        </x:xf>
      </mc:Fallback>
    </mc:AlternateContent>
    <x:xf numFmtId="0" fontId="7" fillId="0" borderId="1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right" vertical="center" shrinkToFit="1"/>
        </x:xf>
      </mc:Fallback>
    </mc:AlternateContent>
    <x:xf numFmtId="0" fontId="7" fillId="5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right" vertical="center" shrinkToFit="1"/>
        </x:xf>
      </mc:Fallback>
    </mc:AlternateContent>
    <x:xf numFmtId="41" fontId="7" fillId="0" borderId="1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/>
        </x:xf>
      </mc:Fallback>
    </mc:AlternateContent>
    <x:xf numFmtId="41" fontId="7" fillId="0" borderId="0" xfId="0" applyNumberFormat="1" applyFont="1">
      <x:alignment horizontal="general" vertical="center"/>
    </x:xf>
    <x:xf numFmtId="0" fontId="7" fillId="0" borderId="1" xfId="0" applyNumberFormat="1" applyFont="1" applyFill="1" applyBorder="1" applyAlignment="1">
      <x:alignment horizontal="left" vertical="center"/>
    </x:xf>
    <x:xf numFmtId="41" fontId="7" fillId="0" borderId="1" xfId="0" applyNumberFormat="1" applyFont="1" applyBorder="1" applyAlignment="1">
      <x:alignment horizontal="left" vertical="center"/>
    </x:xf>
    <x:xf numFmtId="20" fontId="7" fillId="5" borderId="2" xfId="0" applyNumberFormat="1" applyFont="1" applyFill="1" applyBorder="1">
      <x:alignment horizontal="general" vertical="center"/>
    </x:xf>
    <x:xf numFmtId="43" fontId="7" fillId="0" borderId="1" xfId="1" applyNumberFormat="1" applyFont="1" applyBorder="1" applyAlignment="1">
      <x:alignment horizontal="general" vertical="center" shrinkToFit="1"/>
    </x:xf>
    <x:xf numFmtId="0" fontId="7" fillId="5" borderId="2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center"/>
        </x:xf>
      </mc:Fallback>
    </mc:AlternateContent>
    <x:xf numFmtId="41" fontId="6" fillId="0" borderId="0" xfId="1" applyNumberFormat="1" applyFont="1" applyAlignment="1">
      <x:alignment horizontal="general" vertical="center" shrinkToFit="1"/>
    </x:xf>
    <x:xf numFmtId="41" fontId="6" fillId="0" borderId="2" xfId="1" applyNumberFormat="1" applyFont="1" applyBorder="1">
      <x:alignment horizontal="general" vertical="center"/>
    </x:xf>
    <x:xf numFmtId="0" fontId="6" fillId="0" borderId="2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x:xf numFmtId="41" fontId="6" fillId="0" borderId="1" xfId="1" applyNumberFormat="1" applyFont="1" applyBorder="1">
      <x:alignment horizontal="general" vertical="center"/>
    </x:xf>
    <x:xf numFmtId="0" fontId="6" fillId="0" borderId="1" xfId="0" applyNumberFormat="1" applyFont="1" applyBorder="1">
      <x:alignment horizontal="general" vertical="center"/>
    </x:xf>
    <x:xf numFmtId="41" fontId="6" fillId="0" borderId="0" xfId="1" applyNumberFormat="1" applyFont="1">
      <x:alignment horizontal="general" vertical="center"/>
    </x:xf>
    <x:xf numFmtId="0" fontId="6" fillId="0" borderId="0" xfId="0" applyNumberFormat="1" applyFont="1" applyAlignment="1">
      <x:alignment horizontal="left" vertical="center"/>
    </x:xf>
    <x:xf numFmtId="41" fontId="6" fillId="0" borderId="0" xfId="1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center"/>
        </x:xf>
      </mc:Fallback>
    </mc:AlternateContent>
    <x:xf numFmtId="41" fontId="6" fillId="0" borderId="0" xfId="1" applyNumberFormat="1" applyFont="1" applyBorder="1">
      <x:alignment horizontal="general" vertical="center"/>
    </x:xf>
    <x:xf numFmtId="0" fontId="7" fillId="6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6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NumberFormat="1" applyFont="1" applyFill="1" applyBorder="1" applyAlignment="1">
          <x:alignment horizontal="center" vertical="center"/>
        </x:xf>
      </mc:Fallback>
    </mc:AlternateContent>
    <x:xf numFmtId="41" fontId="7" fillId="6" borderId="1" xfId="1" applyNumberFormat="1" applyFont="1" applyFill="1" applyBorder="1" applyAlignment="1">
      <x:alignment horizontal="general" vertical="center" shrinkToFit="1"/>
    </x:xf>
    <x:xf numFmtId="41" fontId="13" fillId="0" borderId="1" xfId="1" applyNumberFormat="1" applyFont="1" applyBorder="1" applyAlignment="1">
      <x:alignment horizontal="general" vertical="center" shrinkToFit="1"/>
    </x:xf>
    <x:xf numFmtId="41" fontId="14" fillId="0" borderId="1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4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4" borderId="1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4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4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Fill="1" applyAlignment="1">
          <x:alignment horizontal="right" vertical="center"/>
        </x:xf>
      </mc:Fallback>
    </mc:AlternateContent>
    <x:xf numFmtId="0" fontId="8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/>
        </x:xf>
      </mc:Fallback>
    </mc:AlternateContent>
    <x:xf numFmtId="0" fontId="13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Border="1" applyAlignment="1">
          <x:alignment horizontal="center" vertical="center"/>
        </x:xf>
      </mc:Fallback>
    </mc:AlternateContent>
    <x:xf numFmtId="41" fontId="13" fillId="0" borderId="1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x:xf numFmtId="41" fontId="11" fillId="0" borderId="0" xfId="1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11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2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2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NumberFormat="1" applyFont="1" applyBorder="1" applyAlignment="1">
          <x:alignment horizontal="center" vertical="center"/>
        </x:xf>
      </mc:Fallback>
    </mc:AlternateContent>
    <x:xf numFmtId="41" fontId="11" fillId="0" borderId="2" xfId="1" applyNumberFormat="1" applyFont="1" applyBorder="1">
      <x:alignment horizontal="general" vertical="center"/>
    </x:xf>
    <x:xf numFmtId="41" fontId="11" fillId="0" borderId="1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1" fillId="0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1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1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2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2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/>
        </x:xf>
      </mc:Fallback>
    </mc:AlternateContent>
    <x:xf numFmtId="41" fontId="11" fillId="0" borderId="1" xfId="1" applyNumberFormat="1" applyFont="1" applyBorder="1">
      <x:alignment horizontal="general" vertical="center"/>
    </x:xf>
    <x:xf numFmtId="0" fontId="11" fillId="0" borderId="1" xfId="0" applyNumberFormat="1" applyFont="1" applyBorder="1">
      <x:alignment horizontal="general" vertical="center"/>
    </x:xf>
    <x:xf numFmtId="41" fontId="6" fillId="0" borderId="0" xfId="0" applyNumberFormat="1" applyFont="1">
      <x:alignment horizontal="general" vertical="center"/>
    </x:xf>
    <x:xf numFmtId="0" fontId="11" fillId="0" borderId="1" xfId="0" applyNumberFormat="1" applyFont="1" applyBorder="1">
      <x:alignment horizontal="general" vertical="center"/>
    </x:xf>
    <x:xf numFmtId="41" fontId="11" fillId="0" borderId="1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/>
        </x:xf>
      </mc:Fallback>
    </mc:AlternateContent>
    <x:xf numFmtId="41" fontId="11" fillId="0" borderId="1" xfId="1" applyNumberFormat="1" applyFont="1" applyBorder="1">
      <x:alignment horizontal="general" vertical="center"/>
    </x:xf>
    <x:xf numFmtId="0" fontId="11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1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2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2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NumberFormat="1" applyFont="1" applyBorder="1" applyAlignment="1">
          <x:alignment horizontal="center" vertical="center"/>
        </x:xf>
      </mc:Fallback>
    </mc:AlternateContent>
    <x:xf numFmtId="41" fontId="11" fillId="0" borderId="2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0" xfId="1" applyNumberFormat="1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0" xfId="1" applyNumberFormat="1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9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9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/>
        </x:xf>
      </mc:Fallback>
    </mc:AlternateContent>
    <x:xf numFmtId="0" fontId="15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1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" xfId="0" applyNumberFormat="1" applyFont="1" applyBorder="1" applyAlignment="1">
          <x:alignment horizontal="center" vertical="center"/>
        </x:xf>
      </mc:Fallback>
    </mc:AlternateContent>
    <x:xf numFmtId="41" fontId="15" fillId="0" borderId="1" xfId="1" applyNumberFormat="1" applyFont="1" applyBorder="1" applyAlignment="1">
      <x:alignment horizontal="general" vertical="center" shrinkToFit="1"/>
    </x:xf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M393"/>
  <x:sheetViews>
    <x:sheetView view="pageBreakPreview" topLeftCell="A1" zoomScaleNormal="100" zoomScaleSheetLayoutView="100" workbookViewId="0">
      <x:pane xSplit="5" ySplit="1" topLeftCell="G48" activePane="bottomRight" state="frozen"/>
      <x:selection pane="bottomRight" activeCell="L355" activeCellId="0" sqref="L355:L355"/>
    </x:sheetView>
  </x:sheetViews>
  <x:sheetFormatPr defaultColWidth="9" defaultRowHeight="13.550000000000001"/>
  <x:cols>
    <x:col min="1" max="1" width="7.75" style="3" customWidth="1"/>
    <x:col min="2" max="2" width="24.5" style="3" customWidth="1"/>
    <x:col min="3" max="3" width="25.25" style="3" customWidth="1"/>
    <x:col min="4" max="4" width="5.375" style="3" customWidth="1"/>
    <x:col min="5" max="5" width="6.25" style="3" customWidth="1"/>
    <x:col min="6" max="6" width="7.125" style="3" hidden="1" customWidth="1"/>
    <x:col min="7" max="7" width="11.5" style="4" customWidth="1"/>
    <x:col min="8" max="8" width="13.5" style="4" hidden="1" customWidth="1"/>
    <x:col min="9" max="9" width="13.5" style="4" customWidth="1"/>
    <x:col min="10" max="10" width="13.5" style="4" hidden="1" customWidth="1"/>
    <x:col min="11" max="11" width="11.5" style="4" customWidth="1"/>
    <x:col min="12" max="12" width="13.25" style="4" customWidth="1"/>
    <x:col min="13" max="13" width="6.75" style="2" customWidth="1"/>
    <x:col min="14" max="14" width="9" style="2" customWidth="1"/>
    <x:col min="15" max="16384" width="9" style="2"/>
  </x:cols>
  <x:sheetData>
    <x:row r="1" spans="1:13" ht="19.5" customHeight="1">
      <x:c r="A1" s="69" t="s">
        <x:v>214</x:v>
      </x:c>
      <x:c r="B1" s="29" t="s">
        <x:v>672</x:v>
      </x:c>
      <x:c r="C1" s="29" t="s">
        <x:v>776</x:v>
      </x:c>
      <x:c r="D1" s="29" t="s">
        <x:v>203</x:v>
      </x:c>
      <x:c r="E1" s="29" t="s">
        <x:v>165</x:v>
      </x:c>
      <x:c r="F1" s="29"/>
      <x:c r="G1" s="28" t="s">
        <x:v>381</x:v>
      </x:c>
      <x:c r="H1" s="28"/>
      <x:c r="I1" s="28" t="s">
        <x:v>118</x:v>
      </x:c>
      <x:c r="J1" s="28"/>
      <x:c r="K1" s="28" t="s">
        <x:v>725</x:v>
      </x:c>
      <x:c r="L1" s="28" t="s">
        <x:v>742</x:v>
      </x:c>
      <x:c r="M1" s="29" t="s">
        <x:v>226</x:v>
      </x:c>
    </x:row>
    <x:row r="2" spans="1:13" ht="19.5" hidden="1" customHeight="1">
      <x:c r="A2" s="6" t="s">
        <x:v>213</x:v>
      </x:c>
      <x:c r="B2" s="6" t="s">
        <x:v>506</x:v>
      </x:c>
      <x:c r="C2" s="6" t="str">
        <x:f>일위대가표!B3</x:f>
        <x:v>R4이하</x:v>
      </x:c>
      <x:c r="D2" s="6">
        <x:v>1</x:v>
      </x:c>
      <x:c r="E2" s="6" t="s">
        <x:v>148</x:v>
      </x:c>
      <x:c r="F2" s="6"/>
      <x:c r="G2" s="8">
        <x:f>일위대가표!F8</x:f>
        <x:v>5500</x:v>
      </x:c>
      <x:c r="H2" s="8"/>
      <x:c r="I2" s="8">
        <x:f>일위대가표!H8</x:f>
        <x:v>31267</x:v>
      </x:c>
      <x:c r="J2" s="8"/>
      <x:c r="K2" s="8">
        <x:f>일위대가표!J8</x:f>
        <x:v>0</x:v>
      </x:c>
      <x:c r="L2" s="8">
        <x:f t="shared" ref="L2:L65" si="0">SUM(G2:K2)</x:f>
        <x:v>36767</x:v>
      </x:c>
      <x:c r="M2" s="7"/>
    </x:row>
    <x:row r="3" spans="1:13" ht="19.5" hidden="1" customHeight="1">
      <x:c r="A3" s="6" t="s">
        <x:v>320</x:v>
      </x:c>
      <x:c r="B3" s="6" t="s">
        <x:v>506</x:v>
      </x:c>
      <x:c r="C3" s="6" t="s">
        <x:v>199</x:v>
      </x:c>
      <x:c r="D3" s="6">
        <x:v>1</x:v>
      </x:c>
      <x:c r="E3" s="6" t="s">
        <x:v>148</x:v>
      </x:c>
      <x:c r="F3" s="6"/>
      <x:c r="G3" s="8">
        <x:f>일위대가표!F15</x:f>
        <x:v>5500</x:v>
      </x:c>
      <x:c r="H3" s="8"/>
      <x:c r="I3" s="8">
        <x:f>일위대가표!H15</x:f>
        <x:v>47108</x:v>
      </x:c>
      <x:c r="J3" s="8"/>
      <x:c r="K3" s="8">
        <x:f>일위대가표!J15</x:f>
        <x:v>0</x:v>
      </x:c>
      <x:c r="L3" s="8">
        <x:f t="shared" si="0"/>
        <x:v>52608</x:v>
      </x:c>
      <x:c r="M3" s="7"/>
    </x:row>
    <x:row r="4" spans="1:13" ht="19.5" hidden="1" customHeight="1">
      <x:c r="A4" s="6" t="s">
        <x:v>216</x:v>
      </x:c>
      <x:c r="B4" s="6" t="s">
        <x:v>506</x:v>
      </x:c>
      <x:c r="C4" s="6" t="s">
        <x:v>275</x:v>
      </x:c>
      <x:c r="D4" s="6">
        <x:v>1</x:v>
      </x:c>
      <x:c r="E4" s="6" t="s">
        <x:v>148</x:v>
      </x:c>
      <x:c r="F4" s="6"/>
      <x:c r="G4" s="8">
        <x:f>일위대가표!F22</x:f>
        <x:v>5500</x:v>
      </x:c>
      <x:c r="H4" s="8"/>
      <x:c r="I4" s="8">
        <x:f>일위대가표!H22</x:f>
        <x:v>64433</x:v>
      </x:c>
      <x:c r="J4" s="8"/>
      <x:c r="K4" s="8">
        <x:f>일위대가표!J22</x:f>
        <x:v>0</x:v>
      </x:c>
      <x:c r="L4" s="8">
        <x:f t="shared" si="0"/>
        <x:v>69933</x:v>
      </x:c>
      <x:c r="M4" s="7"/>
    </x:row>
    <x:row r="5" spans="1:13" ht="19.5" hidden="1" customHeight="1">
      <x:c r="A5" s="6" t="s">
        <x:v>207</x:v>
      </x:c>
      <x:c r="B5" s="6" t="s">
        <x:v>506</x:v>
      </x:c>
      <x:c r="C5" s="6" t="s">
        <x:v>247</x:v>
      </x:c>
      <x:c r="D5" s="6">
        <x:v>1</x:v>
      </x:c>
      <x:c r="E5" s="6" t="s">
        <x:v>148</x:v>
      </x:c>
      <x:c r="F5" s="6"/>
      <x:c r="G5" s="8">
        <x:f>일위대가표!F29</x:f>
        <x:v>5500</x:v>
      </x:c>
      <x:c r="H5" s="8"/>
      <x:c r="I5" s="8">
        <x:f>일위대가표!H29</x:f>
        <x:v>83655</x:v>
      </x:c>
      <x:c r="J5" s="8"/>
      <x:c r="K5" s="8">
        <x:f>일위대가표!J29</x:f>
        <x:v>0</x:v>
      </x:c>
      <x:c r="L5" s="8">
        <x:f t="shared" si="0"/>
        <x:v>89155</x:v>
      </x:c>
      <x:c r="M5" s="7"/>
    </x:row>
    <x:row r="6" spans="1:13" ht="19.5" hidden="1" customHeight="1">
      <x:c r="A6" s="6" t="s">
        <x:v>205</x:v>
      </x:c>
      <x:c r="B6" s="6" t="s">
        <x:v>506</x:v>
      </x:c>
      <x:c r="C6" s="6" t="s">
        <x:v>314</x:v>
      </x:c>
      <x:c r="D6" s="6">
        <x:v>1</x:v>
      </x:c>
      <x:c r="E6" s="6" t="s">
        <x:v>148</x:v>
      </x:c>
      <x:c r="F6" s="6"/>
      <x:c r="G6" s="8">
        <x:f>일위대가표!F36</x:f>
        <x:v>9400</x:v>
      </x:c>
      <x:c r="H6" s="8"/>
      <x:c r="I6" s="8">
        <x:f>일위대가표!H36</x:f>
        <x:v>102879</x:v>
      </x:c>
      <x:c r="J6" s="8"/>
      <x:c r="K6" s="8">
        <x:f>일위대가표!J36</x:f>
        <x:v>0</x:v>
      </x:c>
      <x:c r="L6" s="8">
        <x:f t="shared" si="0"/>
        <x:v>112279</x:v>
      </x:c>
      <x:c r="M6" s="7"/>
    </x:row>
    <x:row r="7" spans="1:13" ht="19.5" hidden="1" customHeight="1">
      <x:c r="A7" s="6" t="s">
        <x:v>195</x:v>
      </x:c>
      <x:c r="B7" s="6" t="s">
        <x:v>506</x:v>
      </x:c>
      <x:c r="C7" s="6" t="s">
        <x:v>210</x:v>
      </x:c>
      <x:c r="D7" s="6">
        <x:v>1</x:v>
      </x:c>
      <x:c r="E7" s="6" t="s">
        <x:v>148</x:v>
      </x:c>
      <x:c r="F7" s="6"/>
      <x:c r="G7" s="8">
        <x:f>일위대가표!F43</x:f>
        <x:v>9400</x:v>
      </x:c>
      <x:c r="H7" s="8"/>
      <x:c r="I7" s="8">
        <x:f>일위대가표!H43</x:f>
        <x:v>122101</x:v>
      </x:c>
      <x:c r="J7" s="8"/>
      <x:c r="K7" s="8">
        <x:f>일위대가표!J43</x:f>
        <x:v>0</x:v>
      </x:c>
      <x:c r="L7" s="8">
        <x:f t="shared" si="0"/>
        <x:v>131501</x:v>
      </x:c>
      <x:c r="M7" s="7"/>
    </x:row>
    <x:row r="8" spans="1:13" ht="19.5" hidden="1" customHeight="1">
      <x:c r="A8" s="6" t="s">
        <x:v>204</x:v>
      </x:c>
      <x:c r="B8" s="6" t="s">
        <x:v>506</x:v>
      </x:c>
      <x:c r="C8" s="6" t="s">
        <x:v>242</x:v>
      </x:c>
      <x:c r="D8" s="6">
        <x:v>1</x:v>
      </x:c>
      <x:c r="E8" s="6" t="s">
        <x:v>148</x:v>
      </x:c>
      <x:c r="F8" s="6"/>
      <x:c r="G8" s="8">
        <x:f>일위대가표!F51</x:f>
        <x:v>15797</x:v>
      </x:c>
      <x:c r="H8" s="8"/>
      <x:c r="I8" s="8">
        <x:f>일위대가표!H51</x:f>
        <x:v>97861</x:v>
      </x:c>
      <x:c r="J8" s="8"/>
      <x:c r="K8" s="8">
        <x:f>일위대가표!J51</x:f>
        <x:v>3831</x:v>
      </x:c>
      <x:c r="L8" s="8">
        <x:f t="shared" si="0"/>
        <x:v>117489</x:v>
      </x:c>
      <x:c r="M8" s="7"/>
    </x:row>
    <x:row r="9" spans="1:13" ht="19.5" hidden="1" customHeight="1">
      <x:c r="A9" s="6" t="s">
        <x:v>299</x:v>
      </x:c>
      <x:c r="B9" s="6" t="s">
        <x:v>506</x:v>
      </x:c>
      <x:c r="C9" s="6" t="s">
        <x:v>327</x:v>
      </x:c>
      <x:c r="D9" s="6">
        <x:v>1</x:v>
      </x:c>
      <x:c r="E9" s="6" t="s">
        <x:v>148</x:v>
      </x:c>
      <x:c r="F9" s="6"/>
      <x:c r="G9" s="8">
        <x:f>일위대가표!F59</x:f>
        <x:v>16529</x:v>
      </x:c>
      <x:c r="H9" s="8"/>
      <x:c r="I9" s="8">
        <x:f>일위대가표!H59</x:f>
        <x:v>110335</x:v>
      </x:c>
      <x:c r="J9" s="8"/>
      <x:c r="K9" s="8">
        <x:f>일위대가표!J59</x:f>
        <x:v>4470</x:v>
      </x:c>
      <x:c r="L9" s="8">
        <x:f t="shared" si="0"/>
        <x:v>131334</x:v>
      </x:c>
      <x:c r="M9" s="7"/>
    </x:row>
    <x:row r="10" spans="1:13" ht="19.5" hidden="1" customHeight="1">
      <x:c r="A10" s="6" t="s">
        <x:v>184</x:v>
      </x:c>
      <x:c r="B10" s="6" t="s">
        <x:v>506</x:v>
      </x:c>
      <x:c r="C10" s="6" t="s">
        <x:v>313</x:v>
      </x:c>
      <x:c r="D10" s="6">
        <x:v>1</x:v>
      </x:c>
      <x:c r="E10" s="6" t="s">
        <x:v>148</x:v>
      </x:c>
      <x:c r="F10" s="6"/>
      <x:c r="G10" s="8">
        <x:f>일위대가표!F67</x:f>
        <x:v>17079</x:v>
      </x:c>
      <x:c r="H10" s="8"/>
      <x:c r="I10" s="8">
        <x:f>일위대가표!H67</x:f>
        <x:v>124229</x:v>
      </x:c>
      <x:c r="J10" s="8"/>
      <x:c r="K10" s="8">
        <x:f>일위대가표!J67</x:f>
        <x:v>4949</x:v>
      </x:c>
      <x:c r="L10" s="8">
        <x:f t="shared" si="0"/>
        <x:v>146257</x:v>
      </x:c>
      <x:c r="M10" s="7"/>
    </x:row>
    <x:row r="11" spans="1:13" ht="19.5" hidden="1" customHeight="1">
      <x:c r="A11" s="6" t="s">
        <x:v>750</x:v>
      </x:c>
      <x:c r="B11" s="6" t="s">
        <x:v>506</x:v>
      </x:c>
      <x:c r="C11" s="6" t="s">
        <x:v>243</x:v>
      </x:c>
      <x:c r="D11" s="6">
        <x:v>1</x:v>
      </x:c>
      <x:c r="E11" s="6" t="s">
        <x:v>148</x:v>
      </x:c>
      <x:c r="F11" s="6"/>
      <x:c r="G11" s="8">
        <x:f>일위대가표!F75</x:f>
        <x:v>17629</x:v>
      </x:c>
      <x:c r="H11" s="8"/>
      <x:c r="I11" s="8">
        <x:f>일위대가표!H75</x:f>
        <x:v>137709</x:v>
      </x:c>
      <x:c r="J11" s="8"/>
      <x:c r="K11" s="8">
        <x:f>일위대가표!J75</x:f>
        <x:v>5428</x:v>
      </x:c>
      <x:c r="L11" s="8">
        <x:f t="shared" si="0"/>
        <x:v>160766</x:v>
      </x:c>
      <x:c r="M11" s="7"/>
    </x:row>
    <x:row r="12" spans="1:13" ht="19.5" hidden="1" customHeight="1">
      <x:c r="A12" s="6" t="s">
        <x:v>708</x:v>
      </x:c>
      <x:c r="B12" s="6" t="s">
        <x:v>506</x:v>
      </x:c>
      <x:c r="C12" s="6" t="s">
        <x:v>323</x:v>
      </x:c>
      <x:c r="D12" s="6">
        <x:v>1</x:v>
      </x:c>
      <x:c r="E12" s="6" t="s">
        <x:v>148</x:v>
      </x:c>
      <x:c r="F12" s="6"/>
      <x:c r="G12" s="8">
        <x:f>일위대가표!F83</x:f>
        <x:v>18361</x:v>
      </x:c>
      <x:c r="H12" s="8"/>
      <x:c r="I12" s="8">
        <x:f>일위대가표!H83</x:f>
        <x:v>153978</x:v>
      </x:c>
      <x:c r="J12" s="8"/>
      <x:c r="K12" s="8">
        <x:f>일위대가표!J83</x:f>
        <x:v>6066</x:v>
      </x:c>
      <x:c r="L12" s="8">
        <x:f t="shared" si="0"/>
        <x:v>178405</x:v>
      </x:c>
      <x:c r="M12" s="7"/>
    </x:row>
    <x:row r="13" spans="1:13" ht="19.5" hidden="1" customHeight="1">
      <x:c r="A13" s="6" t="s">
        <x:v>752</x:v>
      </x:c>
      <x:c r="B13" s="6" t="s">
        <x:v>506</x:v>
      </x:c>
      <x:c r="C13" s="6" t="s">
        <x:v>251</x:v>
      </x:c>
      <x:c r="D13" s="6">
        <x:v>1</x:v>
      </x:c>
      <x:c r="E13" s="6" t="s">
        <x:v>148</x:v>
      </x:c>
      <x:c r="F13" s="6"/>
      <x:c r="G13" s="8">
        <x:f>일위대가표!F91</x:f>
        <x:v>26911</x:v>
      </x:c>
      <x:c r="H13" s="8"/>
      <x:c r="I13" s="8">
        <x:f>일위대가표!H91</x:f>
        <x:v>165974</x:v>
      </x:c>
      <x:c r="J13" s="8"/>
      <x:c r="K13" s="8">
        <x:f>일위대가표!J91</x:f>
        <x:v>6545</x:v>
      </x:c>
      <x:c r="L13" s="8">
        <x:f t="shared" si="0"/>
        <x:v>199430</x:v>
      </x:c>
      <x:c r="M13" s="7"/>
    </x:row>
    <x:row r="14" spans="1:13" ht="19.5" hidden="1" customHeight="1">
      <x:c r="A14" s="6" t="s">
        <x:v>57</x:v>
      </x:c>
      <x:c r="B14" s="6" t="s">
        <x:v>506</x:v>
      </x:c>
      <x:c r="C14" s="6" t="s">
        <x:v>334</x:v>
      </x:c>
      <x:c r="D14" s="6">
        <x:v>1</x:v>
      </x:c>
      <x:c r="E14" s="6" t="s">
        <x:v>148</x:v>
      </x:c>
      <x:c r="F14" s="6"/>
      <x:c r="G14" s="8">
        <x:f>일위대가표!F99</x:f>
        <x:v>27644</x:v>
      </x:c>
      <x:c r="H14" s="8"/>
      <x:c r="I14" s="8">
        <x:f>일위대가표!H99</x:f>
        <x:v>181831</x:v>
      </x:c>
      <x:c r="J14" s="8"/>
      <x:c r="K14" s="8">
        <x:f>일위대가표!J99</x:f>
        <x:v>7184</x:v>
      </x:c>
      <x:c r="L14" s="8">
        <x:f t="shared" si="0"/>
        <x:v>216659</x:v>
      </x:c>
      <x:c r="M14" s="7"/>
    </x:row>
    <x:row r="15" spans="1:13" ht="19.5" hidden="1" customHeight="1">
      <x:c r="A15" s="6" t="s">
        <x:v>341</x:v>
      </x:c>
      <x:c r="B15" s="6" t="s">
        <x:v>506</x:v>
      </x:c>
      <x:c r="C15" s="6" t="s">
        <x:v>179</x:v>
      </x:c>
      <x:c r="D15" s="6">
        <x:v>1</x:v>
      </x:c>
      <x:c r="E15" s="6" t="s">
        <x:v>148</x:v>
      </x:c>
      <x:c r="F15" s="6"/>
      <x:c r="G15" s="8">
        <x:f>일위대가표!F107</x:f>
        <x:v>28377</x:v>
      </x:c>
      <x:c r="H15" s="8"/>
      <x:c r="I15" s="8">
        <x:f>일위대가표!H107</x:f>
        <x:v>196203</x:v>
      </x:c>
      <x:c r="J15" s="8"/>
      <x:c r="K15" s="8">
        <x:f>일위대가표!J107</x:f>
        <x:v>7822</x:v>
      </x:c>
      <x:c r="L15" s="8">
        <x:f t="shared" si="0"/>
        <x:v>232402</x:v>
      </x:c>
      <x:c r="M15" s="7"/>
    </x:row>
    <x:row r="16" spans="1:13" ht="19.5" hidden="1" customHeight="1">
      <x:c r="A16" s="6" t="s">
        <x:v>471</x:v>
      </x:c>
      <x:c r="B16" s="6" t="s">
        <x:v>506</x:v>
      </x:c>
      <x:c r="C16" s="6" t="s">
        <x:v>156</x:v>
      </x:c>
      <x:c r="D16" s="6">
        <x:v>1</x:v>
      </x:c>
      <x:c r="E16" s="6" t="s">
        <x:v>148</x:v>
      </x:c>
      <x:c r="F16" s="6"/>
      <x:c r="G16" s="8">
        <x:f>일위대가표!F115</x:f>
        <x:v>28926</x:v>
      </x:c>
      <x:c r="H16" s="8"/>
      <x:c r="I16" s="8">
        <x:f>일위대가표!H115</x:f>
        <x:v>208198</x:v>
      </x:c>
      <x:c r="J16" s="8"/>
      <x:c r="K16" s="8">
        <x:f>일위대가표!J115</x:f>
        <x:v>8301</x:v>
      </x:c>
      <x:c r="L16" s="8">
        <x:f t="shared" si="0"/>
        <x:v>245425</x:v>
      </x:c>
      <x:c r="M16" s="7"/>
    </x:row>
    <x:row r="17" spans="1:13" ht="19.5" hidden="1" customHeight="1">
      <x:c r="A17" s="6" t="s">
        <x:v>746</x:v>
      </x:c>
      <x:c r="B17" s="6" t="s">
        <x:v>506</x:v>
      </x:c>
      <x:c r="C17" s="6" t="s">
        <x:v>231</x:v>
      </x:c>
      <x:c r="D17" s="6">
        <x:v>1</x:v>
      </x:c>
      <x:c r="E17" s="6" t="s">
        <x:v>148</x:v>
      </x:c>
      <x:c r="F17" s="6"/>
      <x:c r="G17" s="8">
        <x:f>일위대가표!F123</x:f>
        <x:v>29659</x:v>
      </x:c>
      <x:c r="H17" s="8"/>
      <x:c r="I17" s="8">
        <x:f>일위대가표!H123</x:f>
        <x:v>225952</x:v>
      </x:c>
      <x:c r="J17" s="8"/>
      <x:c r="K17" s="8">
        <x:f>일위대가표!J123</x:f>
        <x:v>8940</x:v>
      </x:c>
      <x:c r="L17" s="8">
        <x:f t="shared" si="0"/>
        <x:v>264551</x:v>
      </x:c>
      <x:c r="M17" s="7"/>
    </x:row>
    <x:row r="18" spans="1:13" ht="19.5" hidden="1" customHeight="1">
      <x:c r="A18" s="6" t="s">
        <x:v>657</x:v>
      </x:c>
      <x:c r="B18" s="6" t="s">
        <x:v>506</x:v>
      </x:c>
      <x:c r="C18" s="6" t="s">
        <x:v>157</x:v>
      </x:c>
      <x:c r="D18" s="6">
        <x:v>1</x:v>
      </x:c>
      <x:c r="E18" s="6" t="s">
        <x:v>148</x:v>
      </x:c>
      <x:c r="F18" s="6"/>
      <x:c r="G18" s="8">
        <x:f>일위대가표!F131</x:f>
        <x:v>30392</x:v>
      </x:c>
      <x:c r="H18" s="8"/>
      <x:c r="I18" s="8">
        <x:f>일위대가표!H131</x:f>
        <x:v>240323</x:v>
      </x:c>
      <x:c r="J18" s="8"/>
      <x:c r="K18" s="8">
        <x:f>일위대가표!J131</x:f>
        <x:v>9579</x:v>
      </x:c>
      <x:c r="L18" s="8">
        <x:f t="shared" si="0"/>
        <x:v>280294</x:v>
      </x:c>
      <x:c r="M18" s="7"/>
    </x:row>
    <x:row r="19" spans="1:13" ht="19.5" hidden="1" customHeight="1">
      <x:c r="A19" s="6" t="s">
        <x:v>874</x:v>
      </x:c>
      <x:c r="B19" s="6" t="s">
        <x:v>506</x:v>
      </x:c>
      <x:c r="C19" s="6" t="s">
        <x:v>186</x:v>
      </x:c>
      <x:c r="D19" s="6">
        <x:v>1</x:v>
      </x:c>
      <x:c r="E19" s="6" t="s">
        <x:v>148</x:v>
      </x:c>
      <x:c r="F19" s="6"/>
      <x:c r="G19" s="8">
        <x:f>일위대가표!F139</x:f>
        <x:v>30992</x:v>
      </x:c>
      <x:c r="H19" s="8"/>
      <x:c r="I19" s="8">
        <x:f>일위대가표!H139</x:f>
        <x:v>249498</x:v>
      </x:c>
      <x:c r="J19" s="8"/>
      <x:c r="K19" s="8">
        <x:f>일위대가표!J139</x:f>
        <x:v>12086</x:v>
      </x:c>
      <x:c r="L19" s="8">
        <x:f t="shared" si="0"/>
        <x:v>292576</x:v>
      </x:c>
      <x:c r="M19" s="7"/>
    </x:row>
    <x:row r="20" spans="1:13" ht="19.5" hidden="1" customHeight="1">
      <x:c r="A20" s="6" t="s">
        <x:v>797</x:v>
      </x:c>
      <x:c r="B20" s="6" t="s">
        <x:v>506</x:v>
      </x:c>
      <x:c r="C20" s="6" t="s">
        <x:v>164</x:v>
      </x:c>
      <x:c r="D20" s="6">
        <x:v>1</x:v>
      </x:c>
      <x:c r="E20" s="6" t="s">
        <x:v>148</x:v>
      </x:c>
      <x:c r="F20" s="6"/>
      <x:c r="G20" s="8">
        <x:f>일위대가표!F147</x:f>
        <x:v>31636</x:v>
      </x:c>
      <x:c r="H20" s="8"/>
      <x:c r="I20" s="8">
        <x:f>일위대가표!H147</x:f>
        <x:v>263391</x:v>
      </x:c>
      <x:c r="J20" s="8"/>
      <x:c r="K20" s="8">
        <x:f>일위대가표!J147</x:f>
        <x:v>12758</x:v>
      </x:c>
      <x:c r="L20" s="8">
        <x:f t="shared" si="0"/>
        <x:v>307785</x:v>
      </x:c>
      <x:c r="M20" s="7"/>
    </x:row>
    <x:row r="21" spans="1:13" ht="19.5" hidden="1" customHeight="1">
      <x:c r="A21" s="6" t="s">
        <x:v>116</x:v>
      </x:c>
      <x:c r="B21" s="6" t="s">
        <x:v>506</x:v>
      </x:c>
      <x:c r="C21" s="6" t="s">
        <x:v>234</x:v>
      </x:c>
      <x:c r="D21" s="6">
        <x:v>1</x:v>
      </x:c>
      <x:c r="E21" s="6" t="s">
        <x:v>148</x:v>
      </x:c>
      <x:c r="F21" s="6"/>
      <x:c r="G21" s="8">
        <x:f>일위대가표!F155</x:f>
        <x:v>32280</x:v>
      </x:c>
      <x:c r="H21" s="8"/>
      <x:c r="I21" s="8">
        <x:f>일위대가표!H155</x:f>
        <x:v>277284</x:v>
      </x:c>
      <x:c r="J21" s="8"/>
      <x:c r="K21" s="8">
        <x:f>일위대가표!J155</x:f>
        <x:v>13429</x:v>
      </x:c>
      <x:c r="L21" s="8">
        <x:f t="shared" si="0"/>
        <x:v>322993</x:v>
      </x:c>
      <x:c r="M21" s="7"/>
    </x:row>
    <x:row r="22" spans="1:13" ht="19.5" hidden="1" customHeight="1">
      <x:c r="A22" s="6" t="s">
        <x:v>523</x:v>
      </x:c>
      <x:c r="B22" s="6" t="s">
        <x:v>506</x:v>
      </x:c>
      <x:c r="C22" s="6" t="s">
        <x:v>297</x:v>
      </x:c>
      <x:c r="D22" s="6">
        <x:v>1</x:v>
      </x:c>
      <x:c r="E22" s="6" t="s">
        <x:v>148</x:v>
      </x:c>
      <x:c r="F22" s="6"/>
      <x:c r="G22" s="8">
        <x:f>일위대가표!F163</x:f>
        <x:v>33139</x:v>
      </x:c>
      <x:c r="H22" s="8"/>
      <x:c r="I22" s="8">
        <x:f>일위대가표!H163</x:f>
        <x:v>293141</x:v>
      </x:c>
      <x:c r="J22" s="8"/>
      <x:c r="K22" s="8">
        <x:f>일위대가표!J163</x:f>
        <x:v>14325</x:v>
      </x:c>
      <x:c r="L22" s="8">
        <x:f t="shared" si="0"/>
        <x:v>340605</x:v>
      </x:c>
      <x:c r="M22" s="7"/>
    </x:row>
    <x:row r="23" spans="1:13" ht="19.5" hidden="1" customHeight="1">
      <x:c r="A23" s="6" t="s">
        <x:v>50</x:v>
      </x:c>
      <x:c r="B23" s="6" t="s">
        <x:v>506</x:v>
      </x:c>
      <x:c r="C23" s="6" t="s">
        <x:v>269</x:v>
      </x:c>
      <x:c r="D23" s="6">
        <x:v>1</x:v>
      </x:c>
      <x:c r="E23" s="6" t="s">
        <x:v>148</x:v>
      </x:c>
      <x:c r="F23" s="6"/>
      <x:c r="G23" s="8">
        <x:f>일위대가표!F171</x:f>
        <x:v>37783</x:v>
      </x:c>
      <x:c r="H23" s="8"/>
      <x:c r="I23" s="8">
        <x:f>일위대가표!H171</x:f>
        <x:v>307034</x:v>
      </x:c>
      <x:c r="J23" s="8"/>
      <x:c r="K23" s="8">
        <x:f>일위대가표!J171</x:f>
        <x:v>14996</x:v>
      </x:c>
      <x:c r="L23" s="8">
        <x:f t="shared" si="0"/>
        <x:v>359813</x:v>
      </x:c>
      <x:c r="M23" s="7"/>
    </x:row>
    <x:row r="24" spans="1:13" ht="19.5" hidden="1" customHeight="1">
      <x:c r="A24" s="6" t="s">
        <x:v>119</x:v>
      </x:c>
      <x:c r="B24" s="6" t="s">
        <x:v>506</x:v>
      </x:c>
      <x:c r="C24" s="6" t="s">
        <x:v>230</x:v>
      </x:c>
      <x:c r="D24" s="6">
        <x:v>1</x:v>
      </x:c>
      <x:c r="E24" s="6" t="s">
        <x:v>148</x:v>
      </x:c>
      <x:c r="F24" s="6"/>
      <x:c r="G24" s="8">
        <x:f>일위대가표!F179</x:f>
        <x:v>38427</x:v>
      </x:c>
      <x:c r="H24" s="8"/>
      <x:c r="I24" s="8">
        <x:f>일위대가표!H179</x:f>
        <x:v>322412</x:v>
      </x:c>
      <x:c r="J24" s="8"/>
      <x:c r="K24" s="8">
        <x:f>일위대가표!J179</x:f>
        <x:v>15668</x:v>
      </x:c>
      <x:c r="L24" s="8">
        <x:f t="shared" si="0"/>
        <x:v>376507</x:v>
      </x:c>
      <x:c r="M24" s="7"/>
    </x:row>
    <x:row r="25" spans="1:13" ht="19.5" hidden="1" customHeight="1">
      <x:c r="A25" s="6" t="s">
        <x:v>72</x:v>
      </x:c>
      <x:c r="B25" s="6" t="s">
        <x:v>506</x:v>
      </x:c>
      <x:c r="C25" s="6" t="s">
        <x:v>300</x:v>
      </x:c>
      <x:c r="D25" s="6">
        <x:v>1</x:v>
      </x:c>
      <x:c r="E25" s="6" t="s">
        <x:v>148</x:v>
      </x:c>
      <x:c r="F25" s="6"/>
      <x:c r="G25" s="8">
        <x:f>일위대가표!F187</x:f>
        <x:v>39071</x:v>
      </x:c>
      <x:c r="H25" s="8"/>
      <x:c r="I25" s="8">
        <x:f>일위대가표!H187</x:f>
        <x:v>336305</x:v>
      </x:c>
      <x:c r="J25" s="8"/>
      <x:c r="K25" s="8">
        <x:f>일위대가표!J187</x:f>
        <x:v>16339</x:v>
      </x:c>
      <x:c r="L25" s="8">
        <x:f t="shared" si="0"/>
        <x:v>391715</x:v>
      </x:c>
      <x:c r="M25" s="7"/>
    </x:row>
    <x:row r="26" spans="1:13" ht="19.5" hidden="1" customHeight="1">
      <x:c r="A26" s="6" t="s">
        <x:v>46</x:v>
      </x:c>
      <x:c r="B26" s="6" t="s">
        <x:v>506</x:v>
      </x:c>
      <x:c r="C26" s="6" t="s">
        <x:v>260</x:v>
      </x:c>
      <x:c r="D26" s="6">
        <x:v>1</x:v>
      </x:c>
      <x:c r="E26" s="6" t="s">
        <x:v>148</x:v>
      </x:c>
      <x:c r="F26" s="6"/>
      <x:c r="G26" s="8">
        <x:f>일위대가표!F195</x:f>
        <x:v>39501</x:v>
      </x:c>
      <x:c r="H26" s="8"/>
      <x:c r="I26" s="8">
        <x:f>일위대가표!H195</x:f>
        <x:v>344439</x:v>
      </x:c>
      <x:c r="J26" s="8"/>
      <x:c r="K26" s="8">
        <x:f>일위대가표!J195</x:f>
        <x:v>16787</x:v>
      </x:c>
      <x:c r="L26" s="8">
        <x:f t="shared" si="0"/>
        <x:v>400727</x:v>
      </x:c>
      <x:c r="M26" s="7"/>
    </x:row>
    <x:row r="27" spans="1:13" ht="19.5" hidden="1" customHeight="1">
      <x:c r="A27" s="6" t="s">
        <x:v>703</x:v>
      </x:c>
      <x:c r="B27" s="6" t="s">
        <x:v>506</x:v>
      </x:c>
      <x:c r="C27" s="6" t="s">
        <x:v>225</x:v>
      </x:c>
      <x:c r="D27" s="6">
        <x:v>1</x:v>
      </x:c>
      <x:c r="E27" s="6" t="s">
        <x:v>148</x:v>
      </x:c>
      <x:c r="F27" s="6"/>
      <x:c r="G27" s="8">
        <x:f>일위대가표!F203</x:f>
        <x:v>39715</x:v>
      </x:c>
      <x:c r="H27" s="8"/>
      <x:c r="I27" s="8">
        <x:f>일위대가표!H203</x:f>
        <x:v>351683</x:v>
      </x:c>
      <x:c r="J27" s="8"/>
      <x:c r="K27" s="8">
        <x:f>일위대가표!J203</x:f>
        <x:v>17011</x:v>
      </x:c>
      <x:c r="L27" s="8">
        <x:f t="shared" si="0"/>
        <x:v>408409</x:v>
      </x:c>
      <x:c r="M27" s="7"/>
    </x:row>
    <x:row r="28" spans="1:13" ht="19.5" hidden="1" customHeight="1">
      <x:c r="A28" s="6" t="s">
        <x:v>715</x:v>
      </x:c>
      <x:c r="B28" s="6" t="s">
        <x:v>506</x:v>
      </x:c>
      <x:c r="C28" s="6" t="s">
        <x:v>273</x:v>
      </x:c>
      <x:c r="D28" s="6">
        <x:v>1</x:v>
      </x:c>
      <x:c r="E28" s="6" t="s">
        <x:v>148</x:v>
      </x:c>
      <x:c r="F28" s="6"/>
      <x:c r="G28" s="8">
        <x:f>일위대가표!F211</x:f>
        <x:v>40145</x:v>
      </x:c>
      <x:c r="H28" s="8"/>
      <x:c r="I28" s="8">
        <x:f>일위대가표!H211</x:f>
        <x:v>359819</x:v>
      </x:c>
      <x:c r="J28" s="8"/>
      <x:c r="K28" s="8">
        <x:f>일위대가표!J211</x:f>
        <x:v>17458</x:v>
      </x:c>
      <x:c r="L28" s="8">
        <x:f t="shared" si="0"/>
        <x:v>417422</x:v>
      </x:c>
      <x:c r="M28" s="7"/>
    </x:row>
    <x:row r="29" spans="1:13" ht="19.5" hidden="1" customHeight="1">
      <x:c r="A29" s="6" t="s">
        <x:v>73</x:v>
      </x:c>
      <x:c r="B29" s="6" t="s">
        <x:v>506</x:v>
      </x:c>
      <x:c r="C29" s="6" t="s">
        <x:v>257</x:v>
      </x:c>
      <x:c r="D29" s="6">
        <x:v>1</x:v>
      </x:c>
      <x:c r="E29" s="6" t="s">
        <x:v>148</x:v>
      </x:c>
      <x:c r="F29" s="6"/>
      <x:c r="G29" s="8">
        <x:f>일위대가표!F219</x:f>
        <x:v>65006</x:v>
      </x:c>
      <x:c r="H29" s="8"/>
      <x:c r="I29" s="8">
        <x:f>일위대가표!H219</x:f>
        <x:v>412602</x:v>
      </x:c>
      <x:c r="J29" s="8"/>
      <x:c r="K29" s="8">
        <x:f>일위대가표!J219</x:f>
        <x:v>19920</x:v>
      </x:c>
      <x:c r="L29" s="8">
        <x:f t="shared" si="0"/>
        <x:v>497528</x:v>
      </x:c>
      <x:c r="M29" s="7"/>
    </x:row>
    <x:row r="30" spans="1:13" ht="19.5" hidden="1" customHeight="1">
      <x:c r="A30" s="6" t="s">
        <x:v>448</x:v>
      </x:c>
      <x:c r="B30" s="6" t="s">
        <x:v>506</x:v>
      </x:c>
      <x:c r="C30" s="6" t="s">
        <x:v>233</x:v>
      </x:c>
      <x:c r="D30" s="6">
        <x:v>1</x:v>
      </x:c>
      <x:c r="E30" s="6" t="s">
        <x:v>148</x:v>
      </x:c>
      <x:c r="F30" s="6"/>
      <x:c r="G30" s="8">
        <x:f>일위대가표!F227</x:f>
        <x:v>71368</x:v>
      </x:c>
      <x:c r="H30" s="8"/>
      <x:c r="I30" s="8">
        <x:f>일위대가표!H227</x:f>
        <x:v>465386</x:v>
      </x:c>
      <x:c r="J30" s="8"/>
      <x:c r="K30" s="8">
        <x:f>일위대가표!J227</x:f>
        <x:v>22383</x:v>
      </x:c>
      <x:c r="L30" s="8">
        <x:f t="shared" si="0"/>
        <x:v>559137</x:v>
      </x:c>
      <x:c r="M30" s="7"/>
    </x:row>
    <x:row r="31" spans="1:13" ht="19.5" hidden="1" customHeight="1">
      <x:c r="A31" s="6" t="s">
        <x:v>53</x:v>
      </x:c>
      <x:c r="B31" s="6" t="s">
        <x:v>506</x:v>
      </x:c>
      <x:c r="C31" s="6" t="s">
        <x:v>333</x:v>
      </x:c>
      <x:c r="D31" s="6">
        <x:v>1</x:v>
      </x:c>
      <x:c r="E31" s="6" t="s">
        <x:v>148</x:v>
      </x:c>
      <x:c r="F31" s="6"/>
      <x:c r="G31" s="8">
        <x:f>일위대가표!F235</x:f>
        <x:v>73729</x:v>
      </x:c>
      <x:c r="H31" s="8"/>
      <x:c r="I31" s="8">
        <x:f>일위대가표!H235</x:f>
        <x:v>518170</x:v>
      </x:c>
      <x:c r="J31" s="8"/>
      <x:c r="K31" s="8">
        <x:f>일위대가표!J235</x:f>
        <x:v>24845</x:v>
      </x:c>
      <x:c r="L31" s="8">
        <x:f t="shared" si="0"/>
        <x:v>616744</x:v>
      </x:c>
      <x:c r="M31" s="7"/>
    </x:row>
    <x:row r="32" spans="1:13" ht="19.5" hidden="1" customHeight="1">
      <x:c r="A32" s="6" t="s">
        <x:v>386</x:v>
      </x:c>
      <x:c r="B32" s="6" t="s">
        <x:v>506</x:v>
      </x:c>
      <x:c r="C32" s="6" t="s">
        <x:v>325</x:v>
      </x:c>
      <x:c r="D32" s="6">
        <x:v>1</x:v>
      </x:c>
      <x:c r="E32" s="6" t="s">
        <x:v>148</x:v>
      </x:c>
      <x:c r="F32" s="6"/>
      <x:c r="G32" s="8">
        <x:f>일위대가표!F243</x:f>
        <x:v>76090</x:v>
      </x:c>
      <x:c r="H32" s="8"/>
      <x:c r="I32" s="8">
        <x:f>일위대가표!H243</x:f>
        <x:v>570954</x:v>
      </x:c>
      <x:c r="J32" s="8"/>
      <x:c r="K32" s="8">
        <x:f>일위대가표!J243</x:f>
        <x:v>27307</x:v>
      </x:c>
      <x:c r="L32" s="8">
        <x:f t="shared" si="0"/>
        <x:v>674351</x:v>
      </x:c>
      <x:c r="M32" s="7"/>
    </x:row>
    <x:row r="33" spans="1:13" ht="19.5" hidden="1" customHeight="1">
      <x:c r="A33" s="6" t="s">
        <x:v>49</x:v>
      </x:c>
      <x:c r="B33" s="6" t="s">
        <x:v>506</x:v>
      </x:c>
      <x:c r="C33" s="6" t="s">
        <x:v>290</x:v>
      </x:c>
      <x:c r="D33" s="6">
        <x:v>1</x:v>
      </x:c>
      <x:c r="E33" s="6" t="s">
        <x:v>148</x:v>
      </x:c>
      <x:c r="F33" s="6"/>
      <x:c r="G33" s="8">
        <x:f>일위대가표!F251</x:f>
        <x:v>82452</x:v>
      </x:c>
      <x:c r="H33" s="8"/>
      <x:c r="I33" s="8">
        <x:f>일위대가표!H251</x:f>
        <x:v>623739</x:v>
      </x:c>
      <x:c r="J33" s="8"/>
      <x:c r="K33" s="8">
        <x:f>일위대가표!J251</x:f>
        <x:v>29769</x:v>
      </x:c>
      <x:c r="L33" s="8">
        <x:f t="shared" si="0"/>
        <x:v>735960</x:v>
      </x:c>
      <x:c r="M33" s="7"/>
    </x:row>
    <x:row r="34" spans="1:13" ht="19.5" hidden="1" customHeight="1">
      <x:c r="A34" s="6" t="s">
        <x:v>445</x:v>
      </x:c>
      <x:c r="B34" s="6" t="s">
        <x:v>506</x:v>
      </x:c>
      <x:c r="C34" s="6" t="s">
        <x:v>276</x:v>
      </x:c>
      <x:c r="D34" s="6">
        <x:v>1</x:v>
      </x:c>
      <x:c r="E34" s="6" t="s">
        <x:v>148</x:v>
      </x:c>
      <x:c r="F34" s="6"/>
      <x:c r="G34" s="8">
        <x:f>일위대가표!F259</x:f>
        <x:v>84813</x:v>
      </x:c>
      <x:c r="H34" s="8"/>
      <x:c r="I34" s="8">
        <x:f>일위대가표!H259</x:f>
        <x:v>676523</x:v>
      </x:c>
      <x:c r="J34" s="8"/>
      <x:c r="K34" s="8">
        <x:f>일위대가표!J259</x:f>
        <x:v>32231</x:v>
      </x:c>
      <x:c r="L34" s="8">
        <x:f t="shared" si="0"/>
        <x:v>793567</x:v>
      </x:c>
      <x:c r="M34" s="7"/>
    </x:row>
    <x:row r="35" spans="1:13" ht="19.5" hidden="1" customHeight="1">
      <x:c r="A35" s="6" t="s">
        <x:v>432</x:v>
      </x:c>
      <x:c r="B35" s="6" t="s">
        <x:v>506</x:v>
      </x:c>
      <x:c r="C35" s="6" t="s">
        <x:v>282</x:v>
      </x:c>
      <x:c r="D35" s="6">
        <x:v>1</x:v>
      </x:c>
      <x:c r="E35" s="6" t="s">
        <x:v>148</x:v>
      </x:c>
      <x:c r="F35" s="6"/>
      <x:c r="G35" s="8">
        <x:f>일위대가표!F267</x:f>
        <x:v>91175</x:v>
      </x:c>
      <x:c r="H35" s="8"/>
      <x:c r="I35" s="8">
        <x:f>일위대가표!H267</x:f>
        <x:v>729307</x:v>
      </x:c>
      <x:c r="J35" s="8"/>
      <x:c r="K35" s="8">
        <x:f>일위대가표!J267</x:f>
        <x:v>34693</x:v>
      </x:c>
      <x:c r="L35" s="8">
        <x:f t="shared" si="0"/>
        <x:v>855175</x:v>
      </x:c>
      <x:c r="M35" s="7"/>
    </x:row>
    <x:row r="36" spans="1:13" ht="19.5" hidden="1" customHeight="1">
      <x:c r="A36" s="6" t="s">
        <x:v>740</x:v>
      </x:c>
      <x:c r="B36" s="6" t="s">
        <x:v>506</x:v>
      </x:c>
      <x:c r="C36" s="6" t="s">
        <x:v>310</x:v>
      </x:c>
      <x:c r="D36" s="6">
        <x:v>1</x:v>
      </x:c>
      <x:c r="E36" s="6" t="s">
        <x:v>148</x:v>
      </x:c>
      <x:c r="F36" s="6"/>
      <x:c r="G36" s="8">
        <x:f>일위대가표!F275</x:f>
        <x:v>93536</x:v>
      </x:c>
      <x:c r="H36" s="8"/>
      <x:c r="I36" s="8">
        <x:f>일위대가표!H275</x:f>
        <x:v>782091</x:v>
      </x:c>
      <x:c r="J36" s="8"/>
      <x:c r="K36" s="8">
        <x:f>일위대가표!J275</x:f>
        <x:v>37155</x:v>
      </x:c>
      <x:c r="L36" s="8">
        <x:f t="shared" si="0"/>
        <x:v>912782</x:v>
      </x:c>
      <x:c r="M36" s="7"/>
    </x:row>
    <x:row r="37" spans="1:13" ht="19.5" customHeight="1">
      <x:c r="A37" s="6" t="s">
        <x:v>213</x:v>
      </x:c>
      <x:c r="B37" s="6" t="s">
        <x:v>506</x:v>
      </x:c>
      <x:c r="C37" s="6" t="str">
        <x:f>일위대가표!B277</x:f>
        <x:v>B4(R5)이하</x:v>
      </x:c>
      <x:c r="D37" s="6">
        <x:v>1</x:v>
      </x:c>
      <x:c r="E37" s="6" t="s">
        <x:v>148</x:v>
      </x:c>
      <x:c r="F37" s="6"/>
      <x:c r="G37" s="8">
        <x:f>일위대가표!F282</x:f>
        <x:v>5500</x:v>
      </x:c>
      <x:c r="H37" s="8"/>
      <x:c r="I37" s="8">
        <x:f>일위대가표!H282</x:f>
        <x:v>27884</x:v>
      </x:c>
      <x:c r="J37" s="8"/>
      <x:c r="K37" s="8">
        <x:f>일위대가표!J282</x:f>
        <x:v>0</x:v>
      </x:c>
      <x:c r="L37" s="8">
        <x:f t="shared" si="0"/>
        <x:v>33384</x:v>
      </x:c>
      <x:c r="M37" s="7"/>
    </x:row>
    <x:row r="38" spans="1:13" ht="19.5" customHeight="1">
      <x:c r="A38" s="6" t="s">
        <x:v>320</x:v>
      </x:c>
      <x:c r="B38" s="6" t="s">
        <x:v>506</x:v>
      </x:c>
      <x:c r="C38" s="6" t="str">
        <x:f>일위대가표!B284</x:f>
        <x:v>B5(R6)</x:v>
      </x:c>
      <x:c r="D38" s="6">
        <x:v>1</x:v>
      </x:c>
      <x:c r="E38" s="6" t="s">
        <x:v>148</x:v>
      </x:c>
      <x:c r="F38" s="6"/>
      <x:c r="G38" s="8">
        <x:f>일위대가표!F289</x:f>
        <x:v>7500</x:v>
      </x:c>
      <x:c r="H38" s="8"/>
      <x:c r="I38" s="8">
        <x:f>일위대가표!H289</x:f>
        <x:v>44137</x:v>
      </x:c>
      <x:c r="J38" s="8"/>
      <x:c r="K38" s="8">
        <x:f>일위대가표!J289</x:f>
        <x:v>0</x:v>
      </x:c>
      <x:c r="L38" s="8">
        <x:f t="shared" si="0"/>
        <x:v>51637</x:v>
      </x:c>
      <x:c r="M38" s="7"/>
    </x:row>
    <x:row r="39" spans="1:13" ht="27" customHeight="1">
      <x:c r="A39" s="6" t="s">
        <x:v>216</x:v>
      </x:c>
      <x:c r="B39" s="6" t="s">
        <x:v>506</x:v>
      </x:c>
      <x:c r="C39" s="6" t="str">
        <x:f>일위대가표!B291</x:f>
        <x:v>B6~7(R7~8)</x:v>
      </x:c>
      <x:c r="D39" s="6">
        <x:v>1</x:v>
      </x:c>
      <x:c r="E39" s="6" t="s">
        <x:v>148</x:v>
      </x:c>
      <x:c r="F39" s="6"/>
      <x:c r="G39" s="8">
        <x:f>일위대가표!F296</x:f>
        <x:v>9400</x:v>
      </x:c>
      <x:c r="H39" s="8"/>
      <x:c r="I39" s="8">
        <x:f>일위대가표!H296</x:f>
        <x:v>68640</x:v>
      </x:c>
      <x:c r="J39" s="8"/>
      <x:c r="K39" s="8">
        <x:f>일위대가표!J296</x:f>
        <x:v>0</x:v>
      </x:c>
      <x:c r="L39" s="8">
        <x:f t="shared" si="0"/>
        <x:v>78040</x:v>
      </x:c>
      <x:c r="M39" s="7"/>
    </x:row>
    <x:row r="40" spans="1:13" ht="19.5" hidden="1" customHeight="1">
      <x:c r="A40" s="6" t="s">
        <x:v>207</x:v>
      </x:c>
      <x:c r="B40" s="6" t="s">
        <x:v>506</x:v>
      </x:c>
      <x:c r="C40" s="6" t="s">
        <x:v>268</x:v>
      </x:c>
      <x:c r="D40" s="6">
        <x:v>1</x:v>
      </x:c>
      <x:c r="E40" s="6" t="s">
        <x:v>148</x:v>
      </x:c>
      <x:c r="F40" s="6"/>
      <x:c r="G40" s="8">
        <x:f>일위대가표!F303</x:f>
        <x:v>9400</x:v>
      </x:c>
      <x:c r="H40" s="8"/>
      <x:c r="I40" s="8">
        <x:f>일위대가표!H303</x:f>
        <x:v>113439</x:v>
      </x:c>
      <x:c r="J40" s="8"/>
      <x:c r="K40" s="8">
        <x:f>일위대가표!J303</x:f>
        <x:v>0</x:v>
      </x:c>
      <x:c r="L40" s="8">
        <x:f t="shared" si="0"/>
        <x:v>122839</x:v>
      </x:c>
      <x:c r="M40" s="7"/>
    </x:row>
    <x:row r="41" spans="1:13" ht="19.5" customHeight="1">
      <x:c r="A41" s="6" t="s">
        <x:v>207</x:v>
      </x:c>
      <x:c r="B41" s="6" t="s">
        <x:v>506</x:v>
      </x:c>
      <x:c r="C41" s="6" t="str">
        <x:f>일위대가표!B305</x:f>
        <x:v>B8~9(R9~11)</x:v>
      </x:c>
      <x:c r="D41" s="6">
        <x:v>1</x:v>
      </x:c>
      <x:c r="E41" s="6" t="s">
        <x:v>148</x:v>
      </x:c>
      <x:c r="F41" s="6"/>
      <x:c r="G41" s="8">
        <x:f>일위대가표!F311</x:f>
        <x:v>18178</x:v>
      </x:c>
      <x:c r="H41" s="8"/>
      <x:c r="I41" s="8">
        <x:f>일위대가표!H311</x:f>
        <x:v>70092</x:v>
      </x:c>
      <x:c r="J41" s="8"/>
      <x:c r="K41" s="8">
        <x:f>일위대가표!J311</x:f>
        <x:v>5907</x:v>
      </x:c>
      <x:c r="L41" s="8">
        <x:f t="shared" si="0"/>
        <x:v>94177</x:v>
      </x:c>
      <x:c r="M41" s="7"/>
    </x:row>
    <x:row r="42" spans="1:13" ht="19.5" hidden="1" customHeight="1">
      <x:c r="A42" s="6" t="s">
        <x:v>195</x:v>
      </x:c>
      <x:c r="B42" s="6" t="s">
        <x:v>506</x:v>
      </x:c>
      <x:c r="C42" s="6" t="s">
        <x:v>301</x:v>
      </x:c>
      <x:c r="D42" s="6">
        <x:v>1</x:v>
      </x:c>
      <x:c r="E42" s="6" t="s">
        <x:v>148</x:v>
      </x:c>
      <x:c r="F42" s="6"/>
      <x:c r="G42" s="8">
        <x:f>일위대가표!F319</x:f>
        <x:v>16529</x:v>
      </x:c>
      <x:c r="H42" s="8"/>
      <x:c r="I42" s="8">
        <x:f>일위대가표!H319</x:f>
        <x:v>112232</x:v>
      </x:c>
      <x:c r="J42" s="8"/>
      <x:c r="K42" s="8">
        <x:f>일위대가표!J319</x:f>
        <x:v>4470</x:v>
      </x:c>
      <x:c r="L42" s="8">
        <x:f t="shared" si="0"/>
        <x:v>133231</x:v>
      </x:c>
      <x:c r="M42" s="7"/>
    </x:row>
    <x:row r="43" spans="1:13" ht="19.5" customHeight="1">
      <x:c r="A43" s="6" t="s">
        <x:v>205</x:v>
      </x:c>
      <x:c r="B43" s="6" t="s">
        <x:v>506</x:v>
      </x:c>
      <x:c r="C43" s="6" t="str">
        <x:f>일위대가표!B321</x:f>
        <x:v>B10~11(R12~13)</x:v>
      </x:c>
      <x:c r="D43" s="6">
        <x:v>1</x:v>
      </x:c>
      <x:c r="E43" s="6" t="s">
        <x:v>148</x:v>
      </x:c>
      <x:c r="F43" s="6"/>
      <x:c r="G43" s="8">
        <x:f>일위대가표!F327</x:f>
        <x:v>25278</x:v>
      </x:c>
      <x:c r="H43" s="8"/>
      <x:c r="I43" s="8">
        <x:f>일위대가표!H327</x:f>
        <x:v>85420</x:v>
      </x:c>
      <x:c r="J43" s="8"/>
      <x:c r="K43" s="8">
        <x:f>일위대가표!J327</x:f>
        <x:v>6864</x:v>
      </x:c>
      <x:c r="L43" s="8">
        <x:f t="shared" si="0"/>
        <x:v>117562</x:v>
      </x:c>
      <x:c r="M43" s="7"/>
    </x:row>
    <x:row r="44" spans="1:13" ht="19.5" hidden="1" customHeight="1">
      <x:c r="A44" s="6" t="s">
        <x:v>299</x:v>
      </x:c>
      <x:c r="B44" s="6" t="s">
        <x:v>506</x:v>
      </x:c>
      <x:c r="C44" s="6" t="s">
        <x:v>304</x:v>
      </x:c>
      <x:c r="D44" s="6">
        <x:v>1</x:v>
      </x:c>
      <x:c r="E44" s="6" t="s">
        <x:v>148</x:v>
      </x:c>
      <x:c r="F44" s="6"/>
      <x:c r="G44" s="8">
        <x:f>일위대가표!F335</x:f>
        <x:v>23995</x:v>
      </x:c>
      <x:c r="H44" s="8"/>
      <x:c r="I44" s="8">
        <x:f>일위대가표!H335</x:f>
        <x:v>145844</x:v>
      </x:c>
      <x:c r="J44" s="8"/>
      <x:c r="K44" s="8">
        <x:f>일위대가표!J335</x:f>
        <x:v>5747</x:v>
      </x:c>
      <x:c r="L44" s="8">
        <x:f t="shared" si="0"/>
        <x:v>175586</x:v>
      </x:c>
      <x:c r="M44" s="7"/>
    </x:row>
    <x:row r="45" spans="1:13" ht="19.5" customHeight="1">
      <x:c r="A45" s="6" t="s">
        <x:v>195</x:v>
      </x:c>
      <x:c r="B45" s="6" t="s">
        <x:v>506</x:v>
      </x:c>
      <x:c r="C45" s="6" t="str">
        <x:f>일위대가표!B337</x:f>
        <x:v>B12~14(R14~17)</x:v>
      </x:c>
      <x:c r="D45" s="6">
        <x:v>1</x:v>
      </x:c>
      <x:c r="E45" s="6" t="s">
        <x:v>148</x:v>
      </x:c>
      <x:c r="F45" s="6"/>
      <x:c r="G45" s="8">
        <x:f>일위대가표!F343</x:f>
        <x:v>28926</x:v>
      </x:c>
      <x:c r="H45" s="8"/>
      <x:c r="I45" s="8">
        <x:f>일위대가표!H343</x:f>
        <x:v>105979</x:v>
      </x:c>
      <x:c r="J45" s="8"/>
      <x:c r="K45" s="8">
        <x:f>일위대가표!J343</x:f>
        <x:v>8301</x:v>
      </x:c>
      <x:c r="L45" s="8">
        <x:f t="shared" si="0"/>
        <x:v>143206</x:v>
      </x:c>
      <x:c r="M45" s="7"/>
    </x:row>
    <x:row r="46" spans="1:13" ht="19.5" hidden="1" customHeight="1">
      <x:c r="A46" s="6" t="s">
        <x:v>750</x:v>
      </x:c>
      <x:c r="B46" s="6" t="s">
        <x:v>506</x:v>
      </x:c>
      <x:c r="C46" s="6" t="s">
        <x:v>211</x:v>
      </x:c>
      <x:c r="D46" s="6">
        <x:v>1</x:v>
      </x:c>
      <x:c r="E46" s="6" t="s">
        <x:v>148</x:v>
      </x:c>
      <x:c r="F46" s="6"/>
      <x:c r="G46" s="8">
        <x:f>일위대가표!F351</x:f>
        <x:v>27644</x:v>
      </x:c>
      <x:c r="H46" s="8"/>
      <x:c r="I46" s="8">
        <x:f>일위대가표!H351</x:f>
        <x:v>181831</x:v>
      </x:c>
      <x:c r="J46" s="8"/>
      <x:c r="K46" s="8">
        <x:f>일위대가표!J351</x:f>
        <x:v>7184</x:v>
      </x:c>
      <x:c r="L46" s="8">
        <x:f t="shared" si="0"/>
        <x:v>216659</x:v>
      </x:c>
      <x:c r="M46" s="7"/>
    </x:row>
    <x:row r="47" spans="1:13" ht="19.5" hidden="1" customHeight="1">
      <x:c r="A47" s="6" t="s">
        <x:v>708</x:v>
      </x:c>
      <x:c r="B47" s="6" t="s">
        <x:v>506</x:v>
      </x:c>
      <x:c r="C47" s="6" t="s">
        <x:v>279</x:v>
      </x:c>
      <x:c r="D47" s="6">
        <x:v>1</x:v>
      </x:c>
      <x:c r="E47" s="6" t="s">
        <x:v>148</x:v>
      </x:c>
      <x:c r="F47" s="6"/>
      <x:c r="G47" s="8">
        <x:f>일위대가표!F359</x:f>
        <x:v>28377</x:v>
      </x:c>
      <x:c r="H47" s="8"/>
      <x:c r="I47" s="8">
        <x:f>일위대가표!H359</x:f>
        <x:v>196203</x:v>
      </x:c>
      <x:c r="J47" s="8"/>
      <x:c r="K47" s="8">
        <x:f>일위대가표!J359</x:f>
        <x:v>7822</x:v>
      </x:c>
      <x:c r="L47" s="8">
        <x:f t="shared" si="0"/>
        <x:v>232402</x:v>
      </x:c>
      <x:c r="M47" s="7"/>
    </x:row>
    <x:row r="48" spans="1:13" ht="19.5" customHeight="1">
      <x:c r="A48" s="6" t="s">
        <x:v>204</x:v>
      </x:c>
      <x:c r="B48" s="6" t="s">
        <x:v>506</x:v>
      </x:c>
      <x:c r="C48" s="6" t="str">
        <x:f>일위대가표!B361</x:f>
        <x:v>B15~17(R18~20)</x:v>
      </x:c>
      <x:c r="D48" s="6">
        <x:v>1</x:v>
      </x:c>
      <x:c r="E48" s="6" t="s">
        <x:v>148</x:v>
      </x:c>
      <x:c r="F48" s="6"/>
      <x:c r="G48" s="8">
        <x:f>일위대가표!F367</x:f>
        <x:v>31125</x:v>
      </x:c>
      <x:c r="H48" s="8"/>
      <x:c r="I48" s="8">
        <x:f>일위대가표!H367</x:f>
        <x:v>129871</x:v>
      </x:c>
      <x:c r="J48" s="8"/>
      <x:c r="K48" s="8">
        <x:f>일위대가표!J367</x:f>
        <x:v>10217</x:v>
      </x:c>
      <x:c r="L48" s="8">
        <x:f t="shared" si="0"/>
        <x:v>171213</x:v>
      </x:c>
      <x:c r="M48" s="7"/>
    </x:row>
    <x:row r="49" spans="1:13" ht="19.5" hidden="1" customHeight="1">
      <x:c r="A49" s="6" t="s">
        <x:v>57</x:v>
      </x:c>
      <x:c r="B49" s="6" t="s">
        <x:v>506</x:v>
      </x:c>
      <x:c r="C49" s="6" t="s">
        <x:v>240</x:v>
      </x:c>
      <x:c r="D49" s="6">
        <x:v>1</x:v>
      </x:c>
      <x:c r="E49" s="6" t="s">
        <x:v>148</x:v>
      </x:c>
      <x:c r="F49" s="6"/>
      <x:c r="G49" s="8">
        <x:f>일위대가표!F375</x:f>
        <x:v>29842</x:v>
      </x:c>
      <x:c r="H49" s="8"/>
      <x:c r="I49" s="8">
        <x:f>일위대가표!H375</x:f>
        <x:v>229812</x:v>
      </x:c>
      <x:c r="J49" s="8"/>
      <x:c r="K49" s="8">
        <x:f>일위대가표!J375</x:f>
        <x:v>9100</x:v>
      </x:c>
      <x:c r="L49" s="8">
        <x:f t="shared" si="0"/>
        <x:v>268754</x:v>
      </x:c>
      <x:c r="M49" s="7"/>
    </x:row>
    <x:row r="50" spans="1:13" ht="19.5" hidden="1" customHeight="1">
      <x:c r="A50" s="6" t="s">
        <x:v>341</x:v>
      </x:c>
      <x:c r="B50" s="6" t="s">
        <x:v>506</x:v>
      </x:c>
      <x:c r="C50" s="6" t="s">
        <x:v>267</x:v>
      </x:c>
      <x:c r="D50" s="6">
        <x:v>1</x:v>
      </x:c>
      <x:c r="E50" s="6" t="s">
        <x:v>148</x:v>
      </x:c>
      <x:c r="F50" s="6"/>
      <x:c r="G50" s="8">
        <x:f>일위대가표!F383</x:f>
        <x:v>30759</x:v>
      </x:c>
      <x:c r="H50" s="8"/>
      <x:c r="I50" s="8">
        <x:f>일위대가표!H383</x:f>
        <x:v>248046</x:v>
      </x:c>
      <x:c r="J50" s="8"/>
      <x:c r="K50" s="8">
        <x:f>일위대가표!J383</x:f>
        <x:v>9898</x:v>
      </x:c>
      <x:c r="L50" s="8">
        <x:f t="shared" si="0"/>
        <x:v>288703</x:v>
      </x:c>
      <x:c r="M50" s="7"/>
    </x:row>
    <x:row r="51" spans="1:13" ht="19.5" customHeight="1">
      <x:c r="A51" s="6" t="s">
        <x:v>299</x:v>
      </x:c>
      <x:c r="B51" s="6" t="s">
        <x:v>506</x:v>
      </x:c>
      <x:c r="C51" s="6" t="str">
        <x:f>일위대가표!B385</x:f>
        <x:v>B18~19(R21~23)</x:v>
      </x:c>
      <x:c r="D51" s="6">
        <x:v>1</x:v>
      </x:c>
      <x:c r="E51" s="6" t="s">
        <x:v>148</x:v>
      </x:c>
      <x:c r="F51" s="6"/>
      <x:c r="G51" s="8">
        <x:f>일위대가표!F392</x:f>
        <x:v>43047</x:v>
      </x:c>
      <x:c r="H51" s="8"/>
      <x:c r="I51" s="8">
        <x:f>일위대가표!H392</x:f>
        <x:v>161660</x:v>
      </x:c>
      <x:c r="J51" s="8"/>
      <x:c r="K51" s="8">
        <x:f>일위대가표!J392</x:f>
        <x:v>22263</x:v>
      </x:c>
      <x:c r="L51" s="8">
        <x:f t="shared" si="0"/>
        <x:v>226970</x:v>
      </x:c>
      <x:c r="M51" s="7"/>
    </x:row>
    <x:row r="52" spans="1:13" ht="19.5" hidden="1" customHeight="1">
      <x:c r="A52" s="6" t="s">
        <x:v>213</x:v>
      </x:c>
      <x:c r="B52" s="6" t="s">
        <x:v>506</x:v>
      </x:c>
      <x:c r="C52" s="6" t="s">
        <x:v>272</x:v>
      </x:c>
      <x:c r="D52" s="6">
        <x:v>1</x:v>
      </x:c>
      <x:c r="E52" s="6" t="s">
        <x:v>148</x:v>
      </x:c>
      <x:c r="F52" s="6"/>
      <x:c r="G52" s="8">
        <x:f>일위대가표!F400</x:f>
        <x:v>36280</x:v>
      </x:c>
      <x:c r="H52" s="8"/>
      <x:c r="I52" s="8">
        <x:f>일위대가표!H400</x:f>
        <x:v>277284</x:v>
      </x:c>
      <x:c r="J52" s="8"/>
      <x:c r="K52" s="8">
        <x:f>일위대가표!J400</x:f>
        <x:v>13429</x:v>
      </x:c>
      <x:c r="L52" s="8">
        <x:f t="shared" si="0"/>
        <x:v>326993</x:v>
      </x:c>
      <x:c r="M52" s="7"/>
    </x:row>
    <x:row r="53" spans="1:13" ht="19.5" customHeight="1">
      <x:c r="A53" s="6" t="s">
        <x:v>184</x:v>
      </x:c>
      <x:c r="B53" s="6" t="s">
        <x:v>506</x:v>
      </x:c>
      <x:c r="C53" s="6" t="str">
        <x:f>일위대가표!B402</x:f>
        <x:v>B20~22(R24~29)</x:v>
      </x:c>
      <x:c r="D53" s="6">
        <x:v>1</x:v>
      </x:c>
      <x:c r="E53" s="6" t="s">
        <x:v>148</x:v>
      </x:c>
      <x:c r="F53" s="6"/>
      <x:c r="G53" s="8">
        <x:f>일위대가표!F409</x:f>
        <x:v>46822</x:v>
      </x:c>
      <x:c r="H53" s="8"/>
      <x:c r="I53" s="8">
        <x:f>일위대가표!H409</x:f>
        <x:v>189909</x:v>
      </x:c>
      <x:c r="J53" s="8"/>
      <x:c r="K53" s="8">
        <x:f>일위대가표!J409</x:f>
        <x:v>26533</x:v>
      </x:c>
      <x:c r="L53" s="8">
        <x:f t="shared" si="0"/>
        <x:v>263264</x:v>
      </x:c>
      <x:c r="M53" s="7"/>
    </x:row>
    <x:row r="54" spans="1:13" ht="19.5" hidden="1" customHeight="1">
      <x:c r="A54" s="6" t="s">
        <x:v>216</x:v>
      </x:c>
      <x:c r="B54" s="6" t="s">
        <x:v>506</x:v>
      </x:c>
      <x:c r="C54" s="6" t="s">
        <x:v>208</x:v>
      </x:c>
      <x:c r="D54" s="6">
        <x:v>1</x:v>
      </x:c>
      <x:c r="E54" s="6" t="s">
        <x:v>148</x:v>
      </x:c>
      <x:c r="F54" s="6"/>
      <x:c r="G54" s="8">
        <x:f>일위대가표!F417</x:f>
        <x:v>37998</x:v>
      </x:c>
      <x:c r="H54" s="8"/>
      <x:c r="I54" s="8">
        <x:f>일위대가표!H417</x:f>
        <x:v>312793</x:v>
      </x:c>
      <x:c r="J54" s="8"/>
      <x:c r="K54" s="8">
        <x:f>일위대가표!J417</x:f>
        <x:v>15220</x:v>
      </x:c>
      <x:c r="L54" s="8">
        <x:f t="shared" si="0"/>
        <x:v>366011</x:v>
      </x:c>
      <x:c r="M54" s="7"/>
    </x:row>
    <x:row r="55" spans="1:13" ht="19.5" hidden="1" customHeight="1">
      <x:c r="A55" s="6" t="s">
        <x:v>207</x:v>
      </x:c>
      <x:c r="B55" s="6" t="s">
        <x:v>506</x:v>
      </x:c>
      <x:c r="C55" s="6" t="s">
        <x:v>286</x:v>
      </x:c>
      <x:c r="D55" s="6">
        <x:v>1</x:v>
      </x:c>
      <x:c r="E55" s="6" t="s">
        <x:v>148</x:v>
      </x:c>
      <x:c r="F55" s="6"/>
      <x:c r="G55" s="8">
        <x:f>일위대가표!F425</x:f>
        <x:v>38856</x:v>
      </x:c>
      <x:c r="H55" s="8"/>
      <x:c r="I55" s="8">
        <x:f>일위대가표!H425</x:f>
        <x:v>330547</x:v>
      </x:c>
      <x:c r="J55" s="8"/>
      <x:c r="K55" s="8">
        <x:f>일위대가표!J425</x:f>
        <x:v>16115</x:v>
      </x:c>
      <x:c r="L55" s="8">
        <x:f t="shared" si="0"/>
        <x:v>385518</x:v>
      </x:c>
      <x:c r="M55" s="7"/>
    </x:row>
    <x:row r="56" spans="1:13" ht="19.5" customHeight="1">
      <x:c r="A56" s="6" t="s">
        <x:v>750</x:v>
      </x:c>
      <x:c r="B56" s="6" t="s">
        <x:v>506</x:v>
      </x:c>
      <x:c r="C56" s="6" t="str">
        <x:f>일위대가표!B427</x:f>
        <x:v>B23~24(R27~29)</x:v>
      </x:c>
      <x:c r="D56" s="6">
        <x:v>1</x:v>
      </x:c>
      <x:c r="E56" s="6" t="s">
        <x:v>148</x:v>
      </x:c>
      <x:c r="F56" s="6"/>
      <x:c r="G56" s="8">
        <x:f>일위대가표!F434</x:f>
        <x:v>47153</x:v>
      </x:c>
      <x:c r="H56" s="8"/>
      <x:c r="I56" s="8">
        <x:f>일위대가표!H434</x:f>
        <x:v>189909</x:v>
      </x:c>
      <x:c r="J56" s="8"/>
      <x:c r="K56" s="8">
        <x:f>일위대가표!J434</x:f>
        <x:v>28190</x:v>
      </x:c>
      <x:c r="L56" s="8">
        <x:f t="shared" si="0"/>
        <x:v>265252</x:v>
      </x:c>
      <x:c r="M56" s="7"/>
    </x:row>
    <x:row r="57" spans="1:13" ht="19.5" hidden="1" customHeight="1">
      <x:c r="A57" s="6" t="s">
        <x:v>708</x:v>
      </x:c>
      <x:c r="B57" s="6" t="s">
        <x:v>506</x:v>
      </x:c>
      <x:c r="C57" s="6" t="s">
        <x:v>212</x:v>
      </x:c>
      <x:c r="D57" s="6">
        <x:v>1</x:v>
      </x:c>
      <x:c r="E57" s="6" t="s">
        <x:v>148</x:v>
      </x:c>
      <x:c r="F57" s="6"/>
      <x:c r="G57" s="8">
        <x:f>일위대가표!F442</x:f>
        <x:v>40637</x:v>
      </x:c>
      <x:c r="H57" s="8"/>
      <x:c r="I57" s="8">
        <x:f>일위대가표!H442</x:f>
        <x:v>363679</x:v>
      </x:c>
      <x:c r="J57" s="8"/>
      <x:c r="K57" s="8">
        <x:f>일위대가표!J442</x:f>
        <x:v>19644</x:v>
      </x:c>
      <x:c r="L57" s="8">
        <x:f t="shared" si="0"/>
        <x:v>423960</x:v>
      </x:c>
      <x:c r="M57" s="7"/>
    </x:row>
    <x:row r="58" spans="1:13" ht="19.5" customHeight="1">
      <x:c r="A58" s="6" t="s">
        <x:v>708</x:v>
      </x:c>
      <x:c r="B58" s="6" t="s">
        <x:v>506</x:v>
      </x:c>
      <x:c r="C58" s="6" t="str">
        <x:f>일위대가표!B444</x:f>
        <x:v>B25~29(R30~35)</x:v>
      </x:c>
      <x:c r="D58" s="6">
        <x:v>1</x:v>
      </x:c>
      <x:c r="E58" s="6" t="s">
        <x:v>148</x:v>
      </x:c>
      <x:c r="F58" s="6"/>
      <x:c r="G58" s="8">
        <x:f>일위대가표!F451</x:f>
        <x:v>75182</x:v>
      </x:c>
      <x:c r="H58" s="8"/>
      <x:c r="I58" s="8">
        <x:f>일위대가표!H451</x:f>
        <x:v>232301</x:v>
      </x:c>
      <x:c r="J58" s="8"/>
      <x:c r="K58" s="8">
        <x:f>일위대가표!J451</x:f>
        <x:v>34838</x:v>
      </x:c>
      <x:c r="L58" s="8">
        <x:f t="shared" si="0"/>
        <x:v>342321</x:v>
      </x:c>
      <x:c r="M58" s="7"/>
    </x:row>
    <x:row r="59" spans="1:13" ht="19.5" hidden="1" customHeight="1">
      <x:c r="A59" s="6" t="s">
        <x:v>320</x:v>
      </x:c>
      <x:c r="B59" s="6" t="s">
        <x:v>506</x:v>
      </x:c>
      <x:c r="C59" s="6" t="s">
        <x:v>253</x:v>
      </x:c>
      <x:c r="D59" s="6">
        <x:v>1</x:v>
      </x:c>
      <x:c r="E59" s="6" t="s">
        <x:v>148</x:v>
      </x:c>
      <x:c r="F59" s="6"/>
      <x:c r="G59" s="8">
        <x:f>일위대가표!F459</x:f>
        <x:v>64665</x:v>
      </x:c>
      <x:c r="H59" s="8"/>
      <x:c r="I59" s="8">
        <x:f>일위대가표!H459</x:f>
        <x:v>397224</x:v>
      </x:c>
      <x:c r="J59" s="8"/>
      <x:c r="K59" s="8">
        <x:f>일위대가표!J459</x:f>
        <x:v>21385</x:v>
      </x:c>
      <x:c r="L59" s="8">
        <x:f t="shared" si="0"/>
        <x:v>483274</x:v>
      </x:c>
      <x:c r="M59" s="7"/>
    </x:row>
    <x:row r="60" spans="1:13" ht="19.5" hidden="1" customHeight="1">
      <x:c r="A60" s="6" t="s">
        <x:v>216</x:v>
      </x:c>
      <x:c r="B60" s="6" t="s">
        <x:v>506</x:v>
      </x:c>
      <x:c r="C60" s="6" t="s">
        <x:v>172</x:v>
      </x:c>
      <x:c r="D60" s="6">
        <x:v>1</x:v>
      </x:c>
      <x:c r="E60" s="6" t="s">
        <x:v>148</x:v>
      </x:c>
      <x:c r="F60" s="6"/>
      <x:c r="G60" s="8">
        <x:f>일위대가표!F467</x:f>
        <x:v>65538</x:v>
      </x:c>
      <x:c r="H60" s="8"/>
      <x:c r="I60" s="8">
        <x:f>일위대가표!H467</x:f>
        <x:v>413081</x:v>
      </x:c>
      <x:c r="J60" s="8"/>
      <x:c r="K60" s="8">
        <x:f>일위대가표!J467</x:f>
        <x:v>22380</x:v>
      </x:c>
      <x:c r="L60" s="8">
        <x:f t="shared" si="0"/>
        <x:v>500999</x:v>
      </x:c>
      <x:c r="M60" s="7"/>
    </x:row>
    <x:row r="61" spans="1:13" ht="19.5" hidden="1" customHeight="1">
      <x:c r="A61" s="6" t="s">
        <x:v>207</x:v>
      </x:c>
      <x:c r="B61" s="6" t="s">
        <x:v>506</x:v>
      </x:c>
      <x:c r="C61" s="6" t="s">
        <x:v>274</x:v>
      </x:c>
      <x:c r="D61" s="6">
        <x:v>1</x:v>
      </x:c>
      <x:c r="E61" s="6" t="s">
        <x:v>148</x:v>
      </x:c>
      <x:c r="F61" s="6"/>
      <x:c r="G61" s="8">
        <x:f>일위대가표!F475</x:f>
        <x:v>66192</x:v>
      </x:c>
      <x:c r="H61" s="8"/>
      <x:c r="I61" s="8">
        <x:f>일위대가표!H475</x:f>
        <x:v>430357</x:v>
      </x:c>
      <x:c r="J61" s="8"/>
      <x:c r="K61" s="8">
        <x:f>일위대가표!J475</x:f>
        <x:v>23126</x:v>
      </x:c>
      <x:c r="L61" s="8">
        <x:f t="shared" si="0"/>
        <x:v>519675</x:v>
      </x:c>
      <x:c r="M61" s="7"/>
    </x:row>
    <x:row r="62" spans="1:13" ht="19.5" hidden="1" customHeight="1">
      <x:c r="A62" s="6" t="s">
        <x:v>207</x:v>
      </x:c>
      <x:c r="B62" s="6" t="s">
        <x:v>506</x:v>
      </x:c>
      <x:c r="C62" s="6" t="s">
        <x:v>293</x:v>
      </x:c>
      <x:c r="D62" s="6">
        <x:v>1</x:v>
      </x:c>
      <x:c r="E62" s="6" t="s">
        <x:v>148</x:v>
      </x:c>
      <x:c r="F62" s="6"/>
      <x:c r="G62" s="8">
        <x:f>일위대가표!F483</x:f>
        <x:v>66847</x:v>
      </x:c>
      <x:c r="H62" s="8"/>
      <x:c r="I62" s="8">
        <x:f>일위대가표!H483</x:f>
        <x:v>438970</x:v>
      </x:c>
      <x:c r="J62" s="8"/>
      <x:c r="K62" s="8">
        <x:f>일위대가표!J483</x:f>
        <x:v>23872</x:v>
      </x:c>
      <x:c r="L62" s="8">
        <x:f t="shared" si="0"/>
        <x:v>529689</x:v>
      </x:c>
      <x:c r="M62" s="7"/>
    </x:row>
    <x:row r="63" spans="1:13" ht="19.5" customHeight="1">
      <x:c r="A63" s="6" t="s">
        <x:v>752</x:v>
      </x:c>
      <x:c r="B63" s="6" t="s">
        <x:v>506</x:v>
      </x:c>
      <x:c r="C63" s="6" t="str">
        <x:f>일위대가표!B485</x:f>
        <x:v>B30~34(R36~41)</x:v>
      </x:c>
      <x:c r="D63" s="6">
        <x:v>1</x:v>
      </x:c>
      <x:c r="E63" s="6" t="s">
        <x:v>148</x:v>
      </x:c>
      <x:c r="F63" s="6"/>
      <x:c r="G63" s="8">
        <x:f>일위대가표!F492</x:f>
        <x:v>84712</x:v>
      </x:c>
      <x:c r="H63" s="8"/>
      <x:c r="I63" s="8">
        <x:f>일위대가표!H492</x:f>
        <x:v>276591</x:v>
      </x:c>
      <x:c r="J63" s="8"/>
      <x:c r="K63" s="8">
        <x:f>일위대가표!J492</x:f>
        <x:v>41484</x:v>
      </x:c>
      <x:c r="L63" s="8">
        <x:f t="shared" si="0"/>
        <x:v>402787</x:v>
      </x:c>
      <x:c r="M63" s="7"/>
    </x:row>
    <x:row r="64" spans="1:13" ht="19.5" customHeight="1">
      <x:c r="A64" s="6" t="s">
        <x:v>57</x:v>
      </x:c>
      <x:c r="B64" s="6" t="s">
        <x:v>506</x:v>
      </x:c>
      <x:c r="C64" s="6" t="str">
        <x:f>일위대가표!B494</x:f>
        <x:v>B35~39(R42~47)</x:v>
      </x:c>
      <x:c r="D64" s="6">
        <x:v>1</x:v>
      </x:c>
      <x:c r="E64" s="6" t="s">
        <x:v>148</x:v>
      </x:c>
      <x:c r="F64" s="6"/>
      <x:c r="G64" s="8">
        <x:f>일위대가표!F501</x:f>
        <x:v>86659</x:v>
      </x:c>
      <x:c r="H64" s="8"/>
      <x:c r="I64" s="8">
        <x:f>일위대가표!H501</x:f>
        <x:v>326468</x:v>
      </x:c>
      <x:c r="J64" s="8"/>
      <x:c r="K64" s="8">
        <x:f>일위대가표!J501</x:f>
        <x:v>61986</x:v>
      </x:c>
      <x:c r="L64" s="8">
        <x:f t="shared" si="0"/>
        <x:v>475113</x:v>
      </x:c>
      <x:c r="M64" s="7"/>
    </x:row>
    <x:row r="65" spans="1:13" ht="19.5" customHeight="1">
      <x:c r="A65" s="6" t="s">
        <x:v>341</x:v>
      </x:c>
      <x:c r="B65" s="6" t="s">
        <x:v>506</x:v>
      </x:c>
      <x:c r="C65" s="6" t="str">
        <x:f>일위대가표!B503</x:f>
        <x:v>B40~44(R48~53)</x:v>
      </x:c>
      <x:c r="D65" s="6">
        <x:v>1</x:v>
      </x:c>
      <x:c r="E65" s="6" t="s">
        <x:v>148</x:v>
      </x:c>
      <x:c r="F65" s="6"/>
      <x:c r="G65" s="8">
        <x:f>일위대가표!F510</x:f>
        <x:v>97355</x:v>
      </x:c>
      <x:c r="H65" s="8"/>
      <x:c r="I65" s="8">
        <x:f>일위대가표!H510</x:f>
        <x:v>369450</x:v>
      </x:c>
      <x:c r="J65" s="8"/>
      <x:c r="K65" s="8">
        <x:f>일위대가표!J510</x:f>
        <x:v>69121</x:v>
      </x:c>
      <x:c r="L65" s="8">
        <x:f t="shared" si="0"/>
        <x:v>535926</x:v>
      </x:c>
      <x:c r="M65" s="7"/>
    </x:row>
    <x:row r="66" spans="1:13" ht="19.5" customHeight="1">
      <x:c r="A66" s="6" t="s">
        <x:v>471</x:v>
      </x:c>
      <x:c r="B66" s="6" t="s">
        <x:v>506</x:v>
      </x:c>
      <x:c r="C66" s="6" t="str">
        <x:f>일위대가표!B512</x:f>
        <x:v>B45~49(R54~59)</x:v>
      </x:c>
      <x:c r="D66" s="6">
        <x:v>1</x:v>
      </x:c>
      <x:c r="E66" s="6" t="s">
        <x:v>148</x:v>
      </x:c>
      <x:c r="F66" s="6"/>
      <x:c r="G66" s="8">
        <x:f>일위대가표!F519</x:f>
        <x:v>102800</x:v>
      </x:c>
      <x:c r="H66" s="8"/>
      <x:c r="I66" s="8">
        <x:f>일위대가표!H519</x:f>
        <x:v>414462</x:v>
      </x:c>
      <x:c r="J66" s="8"/>
      <x:c r="K66" s="8">
        <x:f>일위대가표!J519</x:f>
        <x:v>78030</x:v>
      </x:c>
      <x:c r="L66" s="8">
        <x:f t="shared" ref="L66:L129" si="1">SUM(G66:K66)</x:f>
        <x:v>595292</x:v>
      </x:c>
      <x:c r="M66" s="7"/>
    </x:row>
    <x:row r="67" spans="1:13" ht="19.5" customHeight="1">
      <x:c r="A67" s="6" t="s">
        <x:v>746</x:v>
      </x:c>
      <x:c r="B67" s="6" t="s">
        <x:v>506</x:v>
      </x:c>
      <x:c r="C67" s="6" t="str">
        <x:f>일위대가표!B521</x:f>
        <x:v>B50~54(R60~65)</x:v>
      </x:c>
      <x:c r="D67" s="6">
        <x:v>1</x:v>
      </x:c>
      <x:c r="E67" s="6" t="s">
        <x:v>148</x:v>
      </x:c>
      <x:c r="F67" s="6"/>
      <x:c r="G67" s="8">
        <x:f>일위대가표!F528</x:f>
        <x:v>114938</x:v>
      </x:c>
      <x:c r="H67" s="8"/>
      <x:c r="I67" s="8">
        <x:f>일위대가표!H528</x:f>
        <x:v>441209</x:v>
      </x:c>
      <x:c r="J67" s="8"/>
      <x:c r="K67" s="8">
        <x:f>일위대가표!J528</x:f>
        <x:v>105030</x:v>
      </x:c>
      <x:c r="L67" s="8">
        <x:f t="shared" si="1"/>
        <x:v>661177</x:v>
      </x:c>
      <x:c r="M67" s="7"/>
    </x:row>
    <x:row r="68" spans="1:13" ht="19.5" customHeight="1">
      <x:c r="A68" s="6" t="s">
        <x:v>657</x:v>
      </x:c>
      <x:c r="B68" s="6" t="s">
        <x:v>506</x:v>
      </x:c>
      <x:c r="C68" s="6" t="str">
        <x:f>일위대가표!B530</x:f>
        <x:v>B55~59(R66~70)</x:v>
      </x:c>
      <x:c r="D68" s="6">
        <x:v>1</x:v>
      </x:c>
      <x:c r="E68" s="6" t="s">
        <x:v>148</x:v>
      </x:c>
      <x:c r="F68" s="6"/>
      <x:c r="G68" s="8">
        <x:f>일위대가표!F537</x:f>
        <x:v>118072</x:v>
      </x:c>
      <x:c r="H68" s="8"/>
      <x:c r="I68" s="8">
        <x:f>일위대가표!H537</x:f>
        <x:v>467955</x:v>
      </x:c>
      <x:c r="J68" s="8"/>
      <x:c r="K68" s="8">
        <x:f>일위대가표!J537</x:f>
        <x:v>110890</x:v>
      </x:c>
      <x:c r="L68" s="8">
        <x:f t="shared" si="1"/>
        <x:v>696917</x:v>
      </x:c>
      <x:c r="M68" s="7"/>
    </x:row>
    <x:row r="69" spans="1:13" ht="19.5" customHeight="1">
      <x:c r="A69" s="6" t="s">
        <x:v>874</x:v>
      </x:c>
      <x:c r="B69" s="6" t="s">
        <x:v>506</x:v>
      </x:c>
      <x:c r="C69" s="6" t="str">
        <x:f>일위대가표!B539</x:f>
        <x:v>B60~64(R71~77)</x:v>
      </x:c>
      <x:c r="D69" s="6">
        <x:v>1</x:v>
      </x:c>
      <x:c r="E69" s="6" t="s">
        <x:v>148</x:v>
      </x:c>
      <x:c r="F69" s="6"/>
      <x:c r="G69" s="8">
        <x:f>일위대가표!F546</x:f>
        <x:v>121207</x:v>
      </x:c>
      <x:c r="H69" s="8"/>
      <x:c r="I69" s="8">
        <x:f>일위대가표!H546</x:f>
        <x:v>494701</x:v>
      </x:c>
      <x:c r="J69" s="8"/>
      <x:c r="K69" s="8">
        <x:f>일위대가표!J546</x:f>
        <x:v>116750</x:v>
      </x:c>
      <x:c r="L69" s="8">
        <x:f t="shared" si="1"/>
        <x:v>732658</x:v>
      </x:c>
      <x:c r="M69" s="7"/>
    </x:row>
    <x:row r="70" spans="1:13" ht="19.5" customHeight="1">
      <x:c r="A70" s="6" t="s">
        <x:v>797</x:v>
      </x:c>
      <x:c r="B70" s="6" t="s">
        <x:v>506</x:v>
      </x:c>
      <x:c r="C70" s="6" t="str">
        <x:f>일위대가표!B548</x:f>
        <x:v>B65~69(R78~83)</x:v>
      </x:c>
      <x:c r="D70" s="6">
        <x:v>1</x:v>
      </x:c>
      <x:c r="E70" s="6" t="s">
        <x:v>148</x:v>
      </x:c>
      <x:c r="F70" s="6"/>
      <x:c r="G70" s="8">
        <x:f>일위대가표!F555</x:f>
        <x:v>124342</x:v>
      </x:c>
      <x:c r="H70" s="8"/>
      <x:c r="I70" s="8">
        <x:f>일위대가표!H555</x:f>
        <x:v>521449</x:v>
      </x:c>
      <x:c r="J70" s="8"/>
      <x:c r="K70" s="8">
        <x:f>일위대가표!J555</x:f>
        <x:v>122610</x:v>
      </x:c>
      <x:c r="L70" s="8">
        <x:f t="shared" si="1"/>
        <x:v>768401</x:v>
      </x:c>
      <x:c r="M70" s="7"/>
    </x:row>
    <x:row r="71" spans="1:13" ht="19.5" customHeight="1">
      <x:c r="A71" s="6" t="s">
        <x:v>116</x:v>
      </x:c>
      <x:c r="B71" s="6" t="s">
        <x:v>506</x:v>
      </x:c>
      <x:c r="C71" s="6" t="str">
        <x:f>일위대가표!B557</x:f>
        <x:v>B70(R84)이상</x:v>
      </x:c>
      <x:c r="D71" s="6">
        <x:v>1</x:v>
      </x:c>
      <x:c r="E71" s="6" t="s">
        <x:v>148</x:v>
      </x:c>
      <x:c r="F71" s="6"/>
      <x:c r="G71" s="8">
        <x:f>일위대가표!F564</x:f>
        <x:v>127476</x:v>
      </x:c>
      <x:c r="H71" s="8"/>
      <x:c r="I71" s="8">
        <x:f>일위대가표!H564</x:f>
        <x:v>548195</x:v>
      </x:c>
      <x:c r="J71" s="8"/>
      <x:c r="K71" s="8">
        <x:f>일위대가표!J564</x:f>
        <x:v>128469</x:v>
      </x:c>
      <x:c r="L71" s="8">
        <x:f t="shared" si="1"/>
        <x:v>804140</x:v>
      </x:c>
      <x:c r="M71" s="7"/>
    </x:row>
    <x:row r="72" spans="1:13" ht="19.5" customHeight="1">
      <x:c r="A72" s="6" t="s">
        <x:v>523</x:v>
      </x:c>
      <x:c r="B72" s="6" t="s">
        <x:v>506</x:v>
      </x:c>
      <x:c r="C72" s="6" t="s">
        <x:v>75</x:v>
      </x:c>
      <x:c r="D72" s="6">
        <x:v>1</x:v>
      </x:c>
      <x:c r="E72" s="6" t="s">
        <x:v>148</x:v>
      </x:c>
      <x:c r="F72" s="6"/>
      <x:c r="G72" s="8">
        <x:f>일위대가표!F571</x:f>
        <x:v>5500</x:v>
      </x:c>
      <x:c r="H72" s="8"/>
      <x:c r="I72" s="8">
        <x:f>일위대가표!H571</x:f>
        <x:v>22192</x:v>
      </x:c>
      <x:c r="J72" s="8"/>
      <x:c r="K72" s="8">
        <x:f>일위대가표!J571</x:f>
        <x:v>0</x:v>
      </x:c>
      <x:c r="L72" s="8">
        <x:f t="shared" si="1"/>
        <x:v>27692</x:v>
      </x:c>
      <x:c r="M72" s="7"/>
    </x:row>
    <x:row r="73" spans="1:13" ht="19.5" customHeight="1">
      <x:c r="A73" s="6" t="s">
        <x:v>50</x:v>
      </x:c>
      <x:c r="B73" s="6" t="s">
        <x:v>506</x:v>
      </x:c>
      <x:c r="C73" s="6" t="s">
        <x:v>1253</x:v>
      </x:c>
      <x:c r="D73" s="6">
        <x:v>1</x:v>
      </x:c>
      <x:c r="E73" s="6" t="s">
        <x:v>148</x:v>
      </x:c>
      <x:c r="F73" s="6"/>
      <x:c r="G73" s="8">
        <x:f>일위대가표!F578</x:f>
        <x:v>5500</x:v>
      </x:c>
      <x:c r="H73" s="8"/>
      <x:c r="I73" s="8">
        <x:f>일위대가표!H578</x:f>
        <x:v>27472</x:v>
      </x:c>
      <x:c r="J73" s="8"/>
      <x:c r="K73" s="8">
        <x:f>일위대가표!J578</x:f>
        <x:v>0</x:v>
      </x:c>
      <x:c r="L73" s="8">
        <x:f t="shared" si="1"/>
        <x:v>32972</x:v>
      </x:c>
      <x:c r="M73" s="7"/>
    </x:row>
    <x:row r="74" spans="1:13" ht="19.5" customHeight="1">
      <x:c r="A74" s="6" t="s">
        <x:v>119</x:v>
      </x:c>
      <x:c r="B74" s="6" t="s">
        <x:v>506</x:v>
      </x:c>
      <x:c r="C74" s="6" t="s">
        <x:v>1255</x:v>
      </x:c>
      <x:c r="D74" s="6">
        <x:v>1</x:v>
      </x:c>
      <x:c r="E74" s="6" t="s">
        <x:v>148</x:v>
      </x:c>
      <x:c r="F74" s="6"/>
      <x:c r="G74" s="8">
        <x:f>일위대가표!F585</x:f>
        <x:v>5500</x:v>
      </x:c>
      <x:c r="H74" s="8"/>
      <x:c r="I74" s="8">
        <x:f>일위대가표!H585</x:f>
        <x:v>34237</x:v>
      </x:c>
      <x:c r="J74" s="8"/>
      <x:c r="K74" s="8">
        <x:f>일위대가표!J585</x:f>
        <x:v>0</x:v>
      </x:c>
      <x:c r="L74" s="8">
        <x:f t="shared" si="1"/>
        <x:v>39737</x:v>
      </x:c>
      <x:c r="M74" s="7"/>
    </x:row>
    <x:row r="75" spans="1:13" ht="19.5" customHeight="1">
      <x:c r="A75" s="6" t="s">
        <x:v>72</x:v>
      </x:c>
      <x:c r="B75" s="6" t="s">
        <x:v>506</x:v>
      </x:c>
      <x:c r="C75" s="6" t="s">
        <x:v>1020</x:v>
      </x:c>
      <x:c r="D75" s="6">
        <x:v>1</x:v>
      </x:c>
      <x:c r="E75" s="6" t="s">
        <x:v>148</x:v>
      </x:c>
      <x:c r="F75" s="6"/>
      <x:c r="G75" s="8">
        <x:f>일위대가표!F592</x:f>
        <x:v>7500</x:v>
      </x:c>
      <x:c r="H75" s="8"/>
      <x:c r="I75" s="8">
        <x:f>일위대가표!H592</x:f>
        <x:v>46283</x:v>
      </x:c>
      <x:c r="J75" s="8"/>
      <x:c r="K75" s="8">
        <x:f>일위대가표!J592</x:f>
        <x:v>0</x:v>
      </x:c>
      <x:c r="L75" s="8">
        <x:f t="shared" si="1"/>
        <x:v>53783</x:v>
      </x:c>
      <x:c r="M75" s="7"/>
    </x:row>
    <x:row r="76" spans="1:13" ht="19.5" customHeight="1">
      <x:c r="A76" s="6" t="s">
        <x:v>46</x:v>
      </x:c>
      <x:c r="B76" s="6" t="s">
        <x:v>506</x:v>
      </x:c>
      <x:c r="C76" s="6" t="s">
        <x:v>1167</x:v>
      </x:c>
      <x:c r="D76" s="6">
        <x:v>1</x:v>
      </x:c>
      <x:c r="E76" s="6" t="s">
        <x:v>148</x:v>
      </x:c>
      <x:c r="F76" s="6"/>
      <x:c r="G76" s="8">
        <x:f>일위대가표!F599</x:f>
        <x:v>7500</x:v>
      </x:c>
      <x:c r="H76" s="8"/>
      <x:c r="I76" s="8">
        <x:f>일위대가표!H599</x:f>
        <x:v>56843</x:v>
      </x:c>
      <x:c r="J76" s="8"/>
      <x:c r="K76" s="8">
        <x:f>일위대가표!J599</x:f>
        <x:v>0</x:v>
      </x:c>
      <x:c r="L76" s="8">
        <x:f t="shared" si="1"/>
        <x:v>64343</x:v>
      </x:c>
      <x:c r="M76" s="7"/>
    </x:row>
    <x:row r="77" spans="1:13" ht="19.5" customHeight="1">
      <x:c r="A77" s="6" t="s">
        <x:v>703</x:v>
      </x:c>
      <x:c r="B77" s="6" t="s">
        <x:v>506</x:v>
      </x:c>
      <x:c r="C77" s="6" t="s">
        <x:v>1421</x:v>
      </x:c>
      <x:c r="D77" s="6">
        <x:v>1</x:v>
      </x:c>
      <x:c r="E77" s="6" t="s">
        <x:v>148</x:v>
      </x:c>
      <x:c r="F77" s="6"/>
      <x:c r="G77" s="8">
        <x:f>일위대가표!F607</x:f>
        <x:v>16163</x:v>
      </x:c>
      <x:c r="H77" s="8"/>
      <x:c r="I77" s="8">
        <x:f>일위대가표!H607</x:f>
        <x:v>47502</x:v>
      </x:c>
      <x:c r="J77" s="8"/>
      <x:c r="K77" s="8">
        <x:f>일위대가표!J607</x:f>
        <x:v>4150</x:v>
      </x:c>
      <x:c r="L77" s="8">
        <x:f t="shared" si="1"/>
        <x:v>67815</x:v>
      </x:c>
      <x:c r="M77" s="7"/>
    </x:row>
    <x:row r="78" spans="1:13" ht="19.5" customHeight="1">
      <x:c r="A78" s="6" t="s">
        <x:v>715</x:v>
      </x:c>
      <x:c r="B78" s="6" t="s">
        <x:v>506</x:v>
      </x:c>
      <x:c r="C78" s="6" t="s">
        <x:v>1424</x:v>
      </x:c>
      <x:c r="D78" s="6">
        <x:v>1</x:v>
      </x:c>
      <x:c r="E78" s="6" t="s">
        <x:v>148</x:v>
      </x:c>
      <x:c r="F78" s="6"/>
      <x:c r="G78" s="8">
        <x:f>일위대가표!F615</x:f>
        <x:v>19079</x:v>
      </x:c>
      <x:c r="H78" s="8"/>
      <x:c r="I78" s="8">
        <x:f>일위대가표!H615</x:f>
        <x:v>55175</x:v>
      </x:c>
      <x:c r="J78" s="8"/>
      <x:c r="K78" s="8">
        <x:f>일위대가표!J615</x:f>
        <x:v>4949</x:v>
      </x:c>
      <x:c r="L78" s="8">
        <x:f t="shared" si="1"/>
        <x:v>79203</x:v>
      </x:c>
      <x:c r="M78" s="7"/>
    </x:row>
    <x:row r="79" spans="1:13" ht="19.5" customHeight="1">
      <x:c r="A79" s="6" t="s">
        <x:v>73</x:v>
      </x:c>
      <x:c r="B79" s="6" t="s">
        <x:v>506</x:v>
      </x:c>
      <x:c r="C79" s="6" t="s">
        <x:v>1412</x:v>
      </x:c>
      <x:c r="D79" s="6">
        <x:v>1</x:v>
      </x:c>
      <x:c r="E79" s="6" t="s">
        <x:v>148</x:v>
      </x:c>
      <x:c r="F79" s="6"/>
      <x:c r="G79" s="8">
        <x:f>일위대가표!F623</x:f>
        <x:v>29812</x:v>
      </x:c>
      <x:c r="H79" s="8"/>
      <x:c r="I79" s="8">
        <x:f>일위대가표!H623</x:f>
        <x:v>60471</x:v>
      </x:c>
      <x:c r="J79" s="8"/>
      <x:c r="K79" s="8">
        <x:f>일위대가표!J623</x:f>
        <x:v>5587</x:v>
      </x:c>
      <x:c r="L79" s="8">
        <x:f t="shared" si="1"/>
        <x:v>95870</x:v>
      </x:c>
      <x:c r="M79" s="7"/>
    </x:row>
    <x:row r="80" spans="1:13" ht="19.5" customHeight="1">
      <x:c r="A80" s="6" t="s">
        <x:v>448</x:v>
      </x:c>
      <x:c r="B80" s="6" t="s">
        <x:v>506</x:v>
      </x:c>
      <x:c r="C80" s="6" t="s">
        <x:v>1241</x:v>
      </x:c>
      <x:c r="D80" s="6">
        <x:v>1</x:v>
      </x:c>
      <x:c r="E80" s="6" t="s">
        <x:v>148</x:v>
      </x:c>
      <x:c r="F80" s="6"/>
      <x:c r="G80" s="8">
        <x:f>일위대가표!F631</x:f>
        <x:v>30728</x:v>
      </x:c>
      <x:c r="H80" s="8"/>
      <x:c r="I80" s="8">
        <x:f>일위대가표!H631</x:f>
        <x:v>66247</x:v>
      </x:c>
      <x:c r="J80" s="8"/>
      <x:c r="K80" s="8">
        <x:f>일위대가표!J631</x:f>
        <x:v>6386</x:v>
      </x:c>
      <x:c r="L80" s="8">
        <x:f t="shared" si="1"/>
        <x:v>103361</x:v>
      </x:c>
      <x:c r="M80" s="7"/>
    </x:row>
    <x:row r="81" spans="1:13" ht="19.5" customHeight="1">
      <x:c r="A81" s="6" t="s">
        <x:v>53</x:v>
      </x:c>
      <x:c r="B81" s="6" t="s">
        <x:v>506</x:v>
      </x:c>
      <x:c r="C81" s="6" t="s">
        <x:v>1193</x:v>
      </x:c>
      <x:c r="D81" s="6">
        <x:v>1</x:v>
      </x:c>
      <x:c r="E81" s="6" t="s">
        <x:v>148</x:v>
      </x:c>
      <x:c r="F81" s="6"/>
      <x:c r="G81" s="8">
        <x:f>일위대가표!F639</x:f>
        <x:v>54144</x:v>
      </x:c>
      <x:c r="H81" s="8"/>
      <x:c r="I81" s="8">
        <x:f>일위대가표!H639</x:f>
        <x:v>72022</x:v>
      </x:c>
      <x:c r="J81" s="8"/>
      <x:c r="K81" s="8">
        <x:f>일위대가표!J639</x:f>
        <x:v>7184</x:v>
      </x:c>
      <x:c r="L81" s="8">
        <x:f t="shared" si="1"/>
        <x:v>133350</x:v>
      </x:c>
      <x:c r="M81" s="7"/>
    </x:row>
    <x:row r="82" spans="1:13" ht="19.5" customHeight="1">
      <x:c r="A82" s="6" t="s">
        <x:v>386</x:v>
      </x:c>
      <x:c r="B82" s="6" t="s">
        <x:v>506</x:v>
      </x:c>
      <x:c r="C82" s="6" t="s">
        <x:v>1192</x:v>
      </x:c>
      <x:c r="D82" s="6">
        <x:v>1</x:v>
      </x:c>
      <x:c r="E82" s="6" t="s">
        <x:v>148</x:v>
      </x:c>
      <x:c r="F82" s="6"/>
      <x:c r="G82" s="8">
        <x:f>일위대가표!F647</x:f>
        <x:v>55060</x:v>
      </x:c>
      <x:c r="H82" s="8"/>
      <x:c r="I82" s="8">
        <x:f>일위대가표!H647</x:f>
        <x:v>77797</x:v>
      </x:c>
      <x:c r="J82" s="8"/>
      <x:c r="K82" s="8">
        <x:f>일위대가표!J647</x:f>
        <x:v>7982</x:v>
      </x:c>
      <x:c r="L82" s="8">
        <x:f t="shared" si="1"/>
        <x:v>140839</x:v>
      </x:c>
      <x:c r="M82" s="7"/>
    </x:row>
    <x:row r="83" spans="1:13" ht="19.5" customHeight="1">
      <x:c r="A83" s="6" t="s">
        <x:v>49</x:v>
      </x:c>
      <x:c r="B83" s="6" t="s">
        <x:v>506</x:v>
      </x:c>
      <x:c r="C83" s="6" t="s">
        <x:v>1201</x:v>
      </x:c>
      <x:c r="D83" s="6">
        <x:v>1</x:v>
      </x:c>
      <x:c r="E83" s="6" t="s">
        <x:v>148</x:v>
      </x:c>
      <x:c r="F83" s="6"/>
      <x:c r="G83" s="8">
        <x:f>일위대가표!F655</x:f>
        <x:v>59976</x:v>
      </x:c>
      <x:c r="H83" s="8"/>
      <x:c r="I83" s="8">
        <x:f>일위대가표!H655</x:f>
        <x:v>83571</x:v>
      </x:c>
      <x:c r="J83" s="8"/>
      <x:c r="K83" s="8">
        <x:f>일위대가표!J655</x:f>
        <x:v>8780</x:v>
      </x:c>
      <x:c r="L83" s="8">
        <x:f t="shared" si="1"/>
        <x:v>152327</x:v>
      </x:c>
      <x:c r="M83" s="7"/>
    </x:row>
    <x:row r="84" spans="1:13" ht="19.5" customHeight="1">
      <x:c r="A84" s="6" t="s">
        <x:v>445</x:v>
      </x:c>
      <x:c r="B84" s="6" t="s">
        <x:v>506</x:v>
      </x:c>
      <x:c r="C84" s="6" t="s">
        <x:v>1239</x:v>
      </x:c>
      <x:c r="D84" s="6">
        <x:v>1</x:v>
      </x:c>
      <x:c r="E84" s="6" t="s">
        <x:v>148</x:v>
      </x:c>
      <x:c r="F84" s="6"/>
      <x:c r="G84" s="8">
        <x:f>일위대가표!F663</x:f>
        <x:v>60892</x:v>
      </x:c>
      <x:c r="H84" s="8"/>
      <x:c r="I84" s="8">
        <x:f>일위대가표!H663</x:f>
        <x:v>89347</x:v>
      </x:c>
      <x:c r="J84" s="8"/>
      <x:c r="K84" s="8">
        <x:f>일위대가표!J663</x:f>
        <x:v>9579</x:v>
      </x:c>
      <x:c r="L84" s="8">
        <x:f t="shared" si="1"/>
        <x:v>159818</x:v>
      </x:c>
      <x:c r="M84" s="7"/>
    </x:row>
    <x:row r="85" spans="1:13" ht="19.5" customHeight="1">
      <x:c r="A85" s="6" t="s">
        <x:v>432</x:v>
      </x:c>
      <x:c r="B85" s="6" t="s">
        <x:v>506</x:v>
      </x:c>
      <x:c r="C85" s="6" t="s">
        <x:v>1238</x:v>
      </x:c>
      <x:c r="D85" s="6">
        <x:v>1</x:v>
      </x:c>
      <x:c r="E85" s="6" t="s">
        <x:v>148</x:v>
      </x:c>
      <x:c r="F85" s="6"/>
      <x:c r="G85" s="8">
        <x:f>일위대가표!F671</x:f>
        <x:v>65808</x:v>
      </x:c>
      <x:c r="H85" s="8"/>
      <x:c r="I85" s="8">
        <x:f>일위대가표!H671</x:f>
        <x:v>95121</x:v>
      </x:c>
      <x:c r="J85" s="8"/>
      <x:c r="K85" s="8">
        <x:f>일위대가표!J671</x:f>
        <x:v>10377</x:v>
      </x:c>
      <x:c r="L85" s="8">
        <x:f t="shared" si="1"/>
        <x:v>171306</x:v>
      </x:c>
      <x:c r="M85" s="7"/>
    </x:row>
    <x:row r="86" spans="1:13" ht="19.5" customHeight="1">
      <x:c r="A86" s="6" t="s">
        <x:v>740</x:v>
      </x:c>
      <x:c r="B86" s="6" t="s">
        <x:v>506</x:v>
      </x:c>
      <x:c r="C86" s="6" t="s">
        <x:v>1460</x:v>
      </x:c>
      <x:c r="D86" s="6">
        <x:v>1</x:v>
      </x:c>
      <x:c r="E86" s="6" t="s">
        <x:v>148</x:v>
      </x:c>
      <x:c r="F86" s="6"/>
      <x:c r="G86" s="8">
        <x:f>일위대가표!F679</x:f>
        <x:v>66724</x:v>
      </x:c>
      <x:c r="H86" s="8"/>
      <x:c r="I86" s="8">
        <x:f>일위대가표!H679</x:f>
        <x:v>100897</x:v>
      </x:c>
      <x:c r="J86" s="8"/>
      <x:c r="K86" s="8">
        <x:f>일위대가표!J679</x:f>
        <x:v>11175</x:v>
      </x:c>
      <x:c r="L86" s="8">
        <x:f t="shared" si="1"/>
        <x:v>178796</x:v>
      </x:c>
      <x:c r="M86" s="7"/>
    </x:row>
    <x:row r="87" spans="1:13" ht="19.5" customHeight="1">
      <x:c r="A87" s="6" t="s">
        <x:v>714</x:v>
      </x:c>
      <x:c r="B87" s="6" t="s">
        <x:v>506</x:v>
      </x:c>
      <x:c r="C87" s="6" t="s">
        <x:v>1462</x:v>
      </x:c>
      <x:c r="D87" s="6">
        <x:v>1</x:v>
      </x:c>
      <x:c r="E87" s="6" t="s">
        <x:v>148</x:v>
      </x:c>
      <x:c r="F87" s="6"/>
      <x:c r="G87" s="8">
        <x:f>일위대가표!F687</x:f>
        <x:v>71640</x:v>
      </x:c>
      <x:c r="H87" s="8"/>
      <x:c r="I87" s="8">
        <x:f>일위대가표!H687</x:f>
        <x:v>106671</x:v>
      </x:c>
      <x:c r="J87" s="8"/>
      <x:c r="K87" s="8">
        <x:f>일위대가표!J687</x:f>
        <x:v>11973</x:v>
      </x:c>
      <x:c r="L87" s="8">
        <x:f t="shared" si="1"/>
        <x:v>190284</x:v>
      </x:c>
      <x:c r="M87" s="7"/>
    </x:row>
    <x:row r="88" spans="1:13" ht="19.5" customHeight="1">
      <x:c r="A88" s="6" t="s">
        <x:v>716</x:v>
      </x:c>
      <x:c r="B88" s="6" t="s">
        <x:v>506</x:v>
      </x:c>
      <x:c r="C88" s="6" t="s">
        <x:v>1495</x:v>
      </x:c>
      <x:c r="D88" s="6">
        <x:v>1</x:v>
      </x:c>
      <x:c r="E88" s="6" t="s">
        <x:v>148</x:v>
      </x:c>
      <x:c r="F88" s="6"/>
      <x:c r="G88" s="8">
        <x:f>일위대가표!F695</x:f>
        <x:v>72556</x:v>
      </x:c>
      <x:c r="H88" s="8"/>
      <x:c r="I88" s="8">
        <x:f>일위대가표!H695</x:f>
        <x:v>112447</x:v>
      </x:c>
      <x:c r="J88" s="8"/>
      <x:c r="K88" s="8">
        <x:f>일위대가표!J695</x:f>
        <x:v>12772</x:v>
      </x:c>
      <x:c r="L88" s="8">
        <x:f t="shared" si="1"/>
        <x:v>197775</x:v>
      </x:c>
      <x:c r="M88" s="7"/>
    </x:row>
    <x:row r="89" spans="1:13" ht="19.5" customHeight="1">
      <x:c r="A89" s="6" t="s">
        <x:v>109</x:v>
      </x:c>
      <x:c r="B89" s="6" t="s">
        <x:v>88</x:v>
      </x:c>
      <x:c r="C89" s="6" t="s">
        <x:v>842</x:v>
      </x:c>
      <x:c r="D89" s="6">
        <x:v>1</x:v>
      </x:c>
      <x:c r="E89" s="6" t="s">
        <x:v>148</x:v>
      </x:c>
      <x:c r="F89" s="6"/>
      <x:c r="G89" s="8">
        <x:f>일위대가표!F701</x:f>
        <x:v>200</x:v>
      </x:c>
      <x:c r="H89" s="8"/>
      <x:c r="I89" s="8">
        <x:f>일위대가표!H701</x:f>
        <x:v>1625</x:v>
      </x:c>
      <x:c r="J89" s="8"/>
      <x:c r="K89" s="8">
        <x:f>일위대가표!J701</x:f>
        <x:v>0</x:v>
      </x:c>
      <x:c r="L89" s="8">
        <x:f t="shared" si="1"/>
        <x:v>1825</x:v>
      </x:c>
      <x:c r="M89" s="7"/>
    </x:row>
    <x:row r="90" spans="1:13" ht="19.5" customHeight="1">
      <x:c r="A90" s="6" t="s">
        <x:v>802</x:v>
      </x:c>
      <x:c r="B90" s="6" t="s">
        <x:v>88</x:v>
      </x:c>
      <x:c r="C90" s="6" t="s">
        <x:v>1024</x:v>
      </x:c>
      <x:c r="D90" s="6">
        <x:v>1</x:v>
      </x:c>
      <x:c r="E90" s="6" t="s">
        <x:v>148</x:v>
      </x:c>
      <x:c r="F90" s="6"/>
      <x:c r="G90" s="8">
        <x:f>일위대가표!F707</x:f>
        <x:v>200</x:v>
      </x:c>
      <x:c r="H90" s="8"/>
      <x:c r="I90" s="8">
        <x:f>일위대가표!H707</x:f>
        <x:v>2342</x:v>
      </x:c>
      <x:c r="J90" s="8"/>
      <x:c r="K90" s="8">
        <x:f>일위대가표!J707</x:f>
        <x:v>0</x:v>
      </x:c>
      <x:c r="L90" s="8">
        <x:f t="shared" si="1"/>
        <x:v>2542</x:v>
      </x:c>
      <x:c r="M90" s="7"/>
    </x:row>
    <x:row r="91" spans="1:13" ht="19.5" customHeight="1">
      <x:c r="A91" s="6" t="s">
        <x:v>884</x:v>
      </x:c>
      <x:c r="B91" s="6" t="s">
        <x:v>88</x:v>
      </x:c>
      <x:c r="C91" s="6" t="s">
        <x:v>1243</x:v>
      </x:c>
      <x:c r="D91" s="6">
        <x:v>1</x:v>
      </x:c>
      <x:c r="E91" s="6" t="s">
        <x:v>148</x:v>
      </x:c>
      <x:c r="F91" s="6"/>
      <x:c r="G91" s="8">
        <x:f>일위대가표!F713</x:f>
        <x:v>400</x:v>
      </x:c>
      <x:c r="H91" s="8"/>
      <x:c r="I91" s="8">
        <x:f>일위대가표!H713</x:f>
        <x:v>3588</x:v>
      </x:c>
      <x:c r="J91" s="8"/>
      <x:c r="K91" s="8">
        <x:f>일위대가표!J713</x:f>
        <x:v>0</x:v>
      </x:c>
      <x:c r="L91" s="8">
        <x:f t="shared" si="1"/>
        <x:v>3988</x:v>
      </x:c>
      <x:c r="M91" s="7"/>
    </x:row>
    <x:row r="92" spans="1:13" ht="19.5" customHeight="1">
      <x:c r="A92" s="6" t="s">
        <x:v>600</x:v>
      </x:c>
      <x:c r="B92" s="6" t="s">
        <x:v>88</x:v>
      </x:c>
      <x:c r="C92" s="6" t="s">
        <x:v>1152</x:v>
      </x:c>
      <x:c r="D92" s="6">
        <x:v>1</x:v>
      </x:c>
      <x:c r="E92" s="6" t="s">
        <x:v>148</x:v>
      </x:c>
      <x:c r="F92" s="6"/>
      <x:c r="G92" s="8">
        <x:f>일위대가표!F719</x:f>
        <x:v>600</x:v>
      </x:c>
      <x:c r="H92" s="8"/>
      <x:c r="I92" s="8">
        <x:f>일위대가표!H719</x:f>
        <x:v>5023</x:v>
      </x:c>
      <x:c r="J92" s="8"/>
      <x:c r="K92" s="8">
        <x:f>일위대가표!J719</x:f>
        <x:v>0</x:v>
      </x:c>
      <x:c r="L92" s="8">
        <x:f t="shared" si="1"/>
        <x:v>5623</x:v>
      </x:c>
      <x:c r="M92" s="7"/>
    </x:row>
    <x:row r="93" spans="1:13" ht="19.5" customHeight="1">
      <x:c r="A93" s="6" t="s">
        <x:v>760</x:v>
      </x:c>
      <x:c r="B93" s="6" t="s">
        <x:v>88</x:v>
      </x:c>
      <x:c r="C93" s="6" t="s">
        <x:v>1255</x:v>
      </x:c>
      <x:c r="D93" s="6">
        <x:v>1</x:v>
      </x:c>
      <x:c r="E93" s="6" t="s">
        <x:v>148</x:v>
      </x:c>
      <x:c r="F93" s="6"/>
      <x:c r="G93" s="8">
        <x:f>일위대가표!F725</x:f>
        <x:v>800</x:v>
      </x:c>
      <x:c r="H93" s="8"/>
      <x:c r="I93" s="8">
        <x:f>일위대가표!H725</x:f>
        <x:v>6648</x:v>
      </x:c>
      <x:c r="J93" s="8"/>
      <x:c r="K93" s="8">
        <x:f>일위대가표!J725</x:f>
        <x:v>0</x:v>
      </x:c>
      <x:c r="L93" s="8">
        <x:f t="shared" si="1"/>
        <x:v>7448</x:v>
      </x:c>
      <x:c r="M93" s="7"/>
    </x:row>
    <x:row r="94" spans="1:13" ht="19.5" customHeight="1">
      <x:c r="A94" s="6" t="s">
        <x:v>899</x:v>
      </x:c>
      <x:c r="B94" s="6" t="s">
        <x:v>88</x:v>
      </x:c>
      <x:c r="C94" s="6" t="s">
        <x:v>1020</x:v>
      </x:c>
      <x:c r="D94" s="6">
        <x:v>1</x:v>
      </x:c>
      <x:c r="E94" s="6" t="s">
        <x:v>148</x:v>
      </x:c>
      <x:c r="F94" s="6"/>
      <x:c r="G94" s="8">
        <x:f>일위대가표!F731</x:f>
        <x:v>1000</x:v>
      </x:c>
      <x:c r="H94" s="8"/>
      <x:c r="I94" s="8">
        <x:f>일위대가표!H731</x:f>
        <x:v>8463</x:v>
      </x:c>
      <x:c r="J94" s="8"/>
      <x:c r="K94" s="8">
        <x:f>일위대가표!J731</x:f>
        <x:v>0</x:v>
      </x:c>
      <x:c r="L94" s="8">
        <x:f t="shared" si="1"/>
        <x:v>9463</x:v>
      </x:c>
      <x:c r="M94" s="7"/>
    </x:row>
    <x:row r="95" spans="1:13" ht="19.5" customHeight="1">
      <x:c r="A95" s="6" t="s">
        <x:v>380</x:v>
      </x:c>
      <x:c r="B95" s="6" t="s">
        <x:v>656</x:v>
      </x:c>
      <x:c r="C95" s="6" t="s">
        <x:v>206</x:v>
      </x:c>
      <x:c r="D95" s="6">
        <x:v>1</x:v>
      </x:c>
      <x:c r="E95" s="6" t="s">
        <x:v>246</x:v>
      </x:c>
      <x:c r="F95" s="6"/>
      <x:c r="G95" s="8">
        <x:f>일위대가표!F737</x:f>
        <x:v>40</x:v>
      </x:c>
      <x:c r="H95" s="8"/>
      <x:c r="I95" s="8">
        <x:f>일위대가표!H737</x:f>
        <x:v>402</x:v>
      </x:c>
      <x:c r="J95" s="8"/>
      <x:c r="K95" s="8">
        <x:f>일위대가표!J737</x:f>
        <x:v>0</x:v>
      </x:c>
      <x:c r="L95" s="8">
        <x:f t="shared" si="1"/>
        <x:v>442</x:v>
      </x:c>
      <x:c r="M95" s="7"/>
    </x:row>
    <x:row r="96" spans="1:13" ht="19.5" customHeight="1">
      <x:c r="A96" s="6" t="s">
        <x:v>66</x:v>
      </x:c>
      <x:c r="B96" s="6" t="s">
        <x:v>905</x:v>
      </x:c>
      <x:c r="C96" s="6" t="s">
        <x:v>475</x:v>
      </x:c>
      <x:c r="D96" s="6">
        <x:v>1</x:v>
      </x:c>
      <x:c r="E96" s="6" t="s">
        <x:v>148</x:v>
      </x:c>
      <x:c r="F96" s="6"/>
      <x:c r="G96" s="8">
        <x:f>일위대가표!F751</x:f>
        <x:v>6432</x:v>
      </x:c>
      <x:c r="H96" s="8"/>
      <x:c r="I96" s="8">
        <x:f>일위대가표!H751</x:f>
        <x:v>48593</x:v>
      </x:c>
      <x:c r="J96" s="8"/>
      <x:c r="K96" s="8">
        <x:f>일위대가표!J751</x:f>
        <x:v>930</x:v>
      </x:c>
      <x:c r="L96" s="8">
        <x:f t="shared" si="1"/>
        <x:v>55955</x:v>
      </x:c>
      <x:c r="M96" s="7"/>
    </x:row>
    <x:row r="97" spans="1:13" ht="19.5" customHeight="1">
      <x:c r="A97" s="6" t="s">
        <x:v>736</x:v>
      </x:c>
      <x:c r="B97" s="6" t="s">
        <x:v>905</x:v>
      </x:c>
      <x:c r="C97" s="6" t="s">
        <x:v>199</x:v>
      </x:c>
      <x:c r="D97" s="6">
        <x:v>1</x:v>
      </x:c>
      <x:c r="E97" s="6" t="s">
        <x:v>148</x:v>
      </x:c>
      <x:c r="F97" s="6"/>
      <x:c r="G97" s="8">
        <x:f>일위대가표!F765</x:f>
        <x:v>6474</x:v>
      </x:c>
      <x:c r="H97" s="8"/>
      <x:c r="I97" s="8">
        <x:f>일위대가표!H765</x:f>
        <x:v>53873</x:v>
      </x:c>
      <x:c r="J97" s="8"/>
      <x:c r="K97" s="8">
        <x:f>일위대가표!J765</x:f>
        <x:v>930</x:v>
      </x:c>
      <x:c r="L97" s="8">
        <x:f t="shared" si="1"/>
        <x:v>61277</x:v>
      </x:c>
      <x:c r="M97" s="7"/>
    </x:row>
    <x:row r="98" spans="1:13" ht="19.5" customHeight="1">
      <x:c r="A98" s="6" t="s">
        <x:v>731</x:v>
      </x:c>
      <x:c r="B98" s="6" t="s">
        <x:v>905</x:v>
      </x:c>
      <x:c r="C98" s="6" t="s">
        <x:v>275</x:v>
      </x:c>
      <x:c r="D98" s="6">
        <x:v>1</x:v>
      </x:c>
      <x:c r="E98" s="6" t="s">
        <x:v>148</x:v>
      </x:c>
      <x:c r="F98" s="6"/>
      <x:c r="G98" s="8">
        <x:f>일위대가표!F779</x:f>
        <x:v>8848</x:v>
      </x:c>
      <x:c r="H98" s="8"/>
      <x:c r="I98" s="8">
        <x:f>일위대가표!H779</x:f>
        <x:v>85674</x:v>
      </x:c>
      <x:c r="J98" s="8"/>
      <x:c r="K98" s="8">
        <x:f>일위대가표!J779</x:f>
        <x:v>1263</x:v>
      </x:c>
      <x:c r="L98" s="8">
        <x:f t="shared" si="1"/>
        <x:v>95785</x:v>
      </x:c>
      <x:c r="M98" s="7"/>
    </x:row>
    <x:row r="99" spans="1:13" ht="19.5" customHeight="1">
      <x:c r="A99" s="6" t="s">
        <x:v>48</x:v>
      </x:c>
      <x:c r="B99" s="6" t="s">
        <x:v>905</x:v>
      </x:c>
      <x:c r="C99" s="6" t="s">
        <x:v>247</x:v>
      </x:c>
      <x:c r="D99" s="6">
        <x:v>1</x:v>
      </x:c>
      <x:c r="E99" s="6" t="s">
        <x:v>148</x:v>
      </x:c>
      <x:c r="F99" s="6"/>
      <x:c r="G99" s="8">
        <x:f>일위대가표!F793</x:f>
        <x:v>10808</x:v>
      </x:c>
      <x:c r="H99" s="8"/>
      <x:c r="I99" s="8">
        <x:f>일위대가표!H793</x:f>
        <x:v>110177</x:v>
      </x:c>
      <x:c r="J99" s="8"/>
      <x:c r="K99" s="8">
        <x:f>일위대가표!J793</x:f>
        <x:v>1263</x:v>
      </x:c>
      <x:c r="L99" s="8">
        <x:f t="shared" si="1"/>
        <x:v>122248</x:v>
      </x:c>
      <x:c r="M99" s="7"/>
    </x:row>
    <x:row r="100" spans="1:13" ht="19.5" customHeight="1">
      <x:c r="A100" s="6" t="s">
        <x:v>114</x:v>
      </x:c>
      <x:c r="B100" s="6" t="s">
        <x:v>905</x:v>
      </x:c>
      <x:c r="C100" s="6" t="s">
        <x:v>314</x:v>
      </x:c>
      <x:c r="D100" s="6">
        <x:v>1</x:v>
      </x:c>
      <x:c r="E100" s="6" t="s">
        <x:v>148</x:v>
      </x:c>
      <x:c r="F100" s="6"/>
      <x:c r="G100" s="8">
        <x:f>일위대가표!F807</x:f>
        <x:v>11111</x:v>
      </x:c>
      <x:c r="H100" s="8"/>
      <x:c r="I100" s="8">
        <x:f>일위대가표!H807</x:f>
        <x:v>134160</x:v>
      </x:c>
      <x:c r="J100" s="8"/>
      <x:c r="K100" s="8">
        <x:f>일위대가표!J807</x:f>
        <x:v>1482</x:v>
      </x:c>
      <x:c r="L100" s="8">
        <x:f t="shared" si="1"/>
        <x:v>146753</x:v>
      </x:c>
      <x:c r="M100" s="7"/>
    </x:row>
    <x:row r="101" spans="1:13" ht="19.5" customHeight="1">
      <x:c r="A101" s="6" t="s">
        <x:v>737</x:v>
      </x:c>
      <x:c r="B101" s="6" t="s">
        <x:v>905</x:v>
      </x:c>
      <x:c r="C101" s="6" t="s">
        <x:v>210</x:v>
      </x:c>
      <x:c r="D101" s="6">
        <x:v>1</x:v>
      </x:c>
      <x:c r="E101" s="6" t="s">
        <x:v>148</x:v>
      </x:c>
      <x:c r="F101" s="6"/>
      <x:c r="G101" s="8">
        <x:f>일위대가표!F822</x:f>
        <x:v>19978</x:v>
      </x:c>
      <x:c r="H101" s="8"/>
      <x:c r="I101" s="8">
        <x:f>일위대가표!H822</x:f>
        <x:v>135612</x:v>
      </x:c>
      <x:c r="J101" s="8"/>
      <x:c r="K101" s="8">
        <x:f>일위대가표!J822</x:f>
        <x:v>7389</x:v>
      </x:c>
      <x:c r="L101" s="8">
        <x:f t="shared" si="1"/>
        <x:v>162979</x:v>
      </x:c>
      <x:c r="M101" s="7"/>
    </x:row>
    <x:row r="102" spans="1:13" ht="19.5" customHeight="1">
      <x:c r="A102" s="6" t="s">
        <x:v>47</x:v>
      </x:c>
      <x:c r="B102" s="6" t="s">
        <x:v>905</x:v>
      </x:c>
      <x:c r="C102" s="6" t="s">
        <x:v>242</x:v>
      </x:c>
      <x:c r="D102" s="6">
        <x:v>1</x:v>
      </x:c>
      <x:c r="E102" s="6" t="s">
        <x:v>148</x:v>
      </x:c>
      <x:c r="F102" s="6"/>
      <x:c r="G102" s="8">
        <x:f>일위대가표!F838</x:f>
        <x:v>30099</x:v>
      </x:c>
      <x:c r="H102" s="8"/>
      <x:c r="I102" s="8">
        <x:f>일위대가표!H838</x:f>
        <x:v>135824</x:v>
      </x:c>
      <x:c r="J102" s="8"/>
      <x:c r="K102" s="8">
        <x:f>일위대가표!J838</x:f>
        <x:v>16301</x:v>
      </x:c>
      <x:c r="L102" s="8">
        <x:f t="shared" si="1"/>
        <x:v>182224</x:v>
      </x:c>
      <x:c r="M102" s="7"/>
    </x:row>
    <x:row r="103" spans="1:13" ht="19.5" customHeight="1">
      <x:c r="A103" s="6" t="s">
        <x:v>711</x:v>
      </x:c>
      <x:c r="B103" s="6" t="s">
        <x:v>905</x:v>
      </x:c>
      <x:c r="C103" s="6" t="s">
        <x:v>327</x:v>
      </x:c>
      <x:c r="D103" s="6">
        <x:v>1</x:v>
      </x:c>
      <x:c r="E103" s="6" t="s">
        <x:v>148</x:v>
      </x:c>
      <x:c r="F103" s="6"/>
      <x:c r="G103" s="8">
        <x:f>일위대가표!F854</x:f>
        <x:v>30267</x:v>
      </x:c>
      <x:c r="H103" s="8"/>
      <x:c r="I103" s="8">
        <x:f>일위대가표!H854</x:f>
        <x:v>135824</x:v>
      </x:c>
      <x:c r="J103" s="8"/>
      <x:c r="K103" s="8">
        <x:f>일위대가표!J854</x:f>
        <x:v>16301</x:v>
      </x:c>
      <x:c r="L103" s="8">
        <x:f t="shared" si="1"/>
        <x:v>182392</x:v>
      </x:c>
      <x:c r="M103" s="7"/>
    </x:row>
    <x:row r="104" spans="1:13" ht="19.5" customHeight="1">
      <x:c r="A104" s="6" t="s">
        <x:v>767</x:v>
      </x:c>
      <x:c r="B104" s="6" t="s">
        <x:v>905</x:v>
      </x:c>
      <x:c r="C104" s="6" t="s">
        <x:v>313</x:v>
      </x:c>
      <x:c r="D104" s="6">
        <x:v>1</x:v>
      </x:c>
      <x:c r="E104" s="6" t="s">
        <x:v>148</x:v>
      </x:c>
      <x:c r="F104" s="6"/>
      <x:c r="G104" s="8">
        <x:f>일위대가표!F870</x:f>
        <x:v>40218</x:v>
      </x:c>
      <x:c r="H104" s="8"/>
      <x:c r="I104" s="8">
        <x:f>일위대가표!H870</x:f>
        <x:v>180039</x:v>
      </x:c>
      <x:c r="J104" s="8"/>
      <x:c r="K104" s="8">
        <x:f>일위대가표!J870</x:f>
        <x:v>18992</x:v>
      </x:c>
      <x:c r="L104" s="8">
        <x:f t="shared" si="1"/>
        <x:v>239249</x:v>
      </x:c>
      <x:c r="M104" s="7"/>
    </x:row>
    <x:row r="105" spans="1:13" ht="19.5" customHeight="1">
      <x:c r="A105" s="6" t="s">
        <x:v>866</x:v>
      </x:c>
      <x:c r="B105" s="6" t="s">
        <x:v>905</x:v>
      </x:c>
      <x:c r="C105" s="6" t="s">
        <x:v>243</x:v>
      </x:c>
      <x:c r="D105" s="6">
        <x:v>1</x:v>
      </x:c>
      <x:c r="E105" s="6" t="s">
        <x:v>148</x:v>
      </x:c>
      <x:c r="F105" s="6"/>
      <x:c r="G105" s="8">
        <x:f>일위대가표!F886</x:f>
        <x:v>40496</x:v>
      </x:c>
      <x:c r="H105" s="8"/>
      <x:c r="I105" s="8">
        <x:f>일위대가표!H886</x:f>
        <x:v>180039</x:v>
      </x:c>
      <x:c r="J105" s="8"/>
      <x:c r="K105" s="8">
        <x:f>일위대가표!J886</x:f>
        <x:v>18992</x:v>
      </x:c>
      <x:c r="L105" s="8">
        <x:f t="shared" si="1"/>
        <x:v>239527</x:v>
      </x:c>
      <x:c r="M105" s="7"/>
    </x:row>
    <x:row r="106" spans="1:13" ht="19.5" customHeight="1">
      <x:c r="A106" s="6" t="s">
        <x:v>744</x:v>
      </x:c>
      <x:c r="B106" s="6" t="s">
        <x:v>905</x:v>
      </x:c>
      <x:c r="C106" s="6" t="s">
        <x:v>323</x:v>
      </x:c>
      <x:c r="D106" s="6">
        <x:v>1</x:v>
      </x:c>
      <x:c r="E106" s="6" t="s">
        <x:v>148</x:v>
      </x:c>
      <x:c r="F106" s="6"/>
      <x:c r="G106" s="8">
        <x:f>일위대가표!F902</x:f>
        <x:v>44433</x:v>
      </x:c>
      <x:c r="H106" s="8"/>
      <x:c r="I106" s="8">
        <x:f>일위대가표!H902</x:f>
        <x:v>200598</x:v>
      </x:c>
      <x:c r="J106" s="8"/>
      <x:c r="K106" s="8">
        <x:f>일위대가표!J902</x:f>
        <x:v>20429</x:v>
      </x:c>
      <x:c r="L106" s="8">
        <x:f t="shared" si="1"/>
        <x:v>265460</x:v>
      </x:c>
      <x:c r="M106" s="7"/>
    </x:row>
    <x:row r="107" spans="1:13" ht="19.5" customHeight="1">
      <x:c r="A107" s="6" t="s">
        <x:v>856</x:v>
      </x:c>
      <x:c r="B107" s="6" t="s">
        <x:v>905</x:v>
      </x:c>
      <x:c r="C107" s="6" t="s">
        <x:v>251</x:v>
      </x:c>
      <x:c r="D107" s="6">
        <x:v>1</x:v>
      </x:c>
      <x:c r="E107" s="6" t="s">
        <x:v>148</x:v>
      </x:c>
      <x:c r="F107" s="6"/>
      <x:c r="G107" s="8">
        <x:f>일위대가표!F918</x:f>
        <x:v>47447</x:v>
      </x:c>
      <x:c r="H107" s="8"/>
      <x:c r="I107" s="8">
        <x:f>일위대가표!H918</x:f>
        <x:v>236971</x:v>
      </x:c>
      <x:c r="J107" s="8"/>
      <x:c r="K107" s="8">
        <x:f>일위대가표!J918</x:f>
        <x:v>22918</x:v>
      </x:c>
      <x:c r="L107" s="8">
        <x:f t="shared" si="1"/>
        <x:v>307336</x:v>
      </x:c>
      <x:c r="M107" s="7"/>
    </x:row>
    <x:row r="108" spans="1:13" ht="19.5" customHeight="1">
      <x:c r="A108" s="6" t="s">
        <x:v>124</x:v>
      </x:c>
      <x:c r="B108" s="6" t="s">
        <x:v>905</x:v>
      </x:c>
      <x:c r="C108" s="6" t="s">
        <x:v>334</x:v>
      </x:c>
      <x:c r="D108" s="6">
        <x:v>1</x:v>
      </x:c>
      <x:c r="E108" s="6" t="s">
        <x:v>148</x:v>
      </x:c>
      <x:c r="F108" s="6"/>
      <x:c r="G108" s="8">
        <x:f>일위대가표!F934</x:f>
        <x:v>47721</x:v>
      </x:c>
      <x:c r="H108" s="8"/>
      <x:c r="I108" s="8">
        <x:f>일위대가표!H934</x:f>
        <x:v>236971</x:v>
      </x:c>
      <x:c r="J108" s="8"/>
      <x:c r="K108" s="8">
        <x:f>일위대가표!J934</x:f>
        <x:v>22918</x:v>
      </x:c>
      <x:c r="L108" s="8">
        <x:f t="shared" si="1"/>
        <x:v>307610</x:v>
      </x:c>
      <x:c r="M108" s="7"/>
    </x:row>
    <x:row r="109" spans="1:13" ht="19.5" customHeight="1">
      <x:c r="A109" s="6" t="s">
        <x:v>730</x:v>
      </x:c>
      <x:c r="B109" s="6" t="s">
        <x:v>905</x:v>
      </x:c>
      <x:c r="C109" s="6" t="s">
        <x:v>179</x:v>
      </x:c>
      <x:c r="D109" s="6">
        <x:v>1</x:v>
      </x:c>
      <x:c r="E109" s="6" t="s">
        <x:v>148</x:v>
      </x:c>
      <x:c r="F109" s="6"/>
      <x:c r="G109" s="8">
        <x:f>일위대가표!F950</x:f>
        <x:v>48023</x:v>
      </x:c>
      <x:c r="H109" s="8"/>
      <x:c r="I109" s="8">
        <x:f>일위대가표!H950</x:f>
        <x:v>236971</x:v>
      </x:c>
      <x:c r="J109" s="8"/>
      <x:c r="K109" s="8">
        <x:f>일위대가표!J950</x:f>
        <x:v>22918</x:v>
      </x:c>
      <x:c r="L109" s="8">
        <x:f t="shared" si="1"/>
        <x:v>307912</x:v>
      </x:c>
      <x:c r="M109" s="7"/>
    </x:row>
    <x:row r="110" spans="1:13" ht="19.5" customHeight="1">
      <x:c r="A110" s="6" t="s">
        <x:v>51</x:v>
      </x:c>
      <x:c r="B110" s="6" t="s">
        <x:v>905</x:v>
      </x:c>
      <x:c r="C110" s="6" t="s">
        <x:v>156</x:v>
      </x:c>
      <x:c r="D110" s="6">
        <x:v>1</x:v>
      </x:c>
      <x:c r="E110" s="6" t="s">
        <x:v>148</x:v>
      </x:c>
      <x:c r="F110" s="6"/>
      <x:c r="G110" s="8">
        <x:f>일위대가표!F966</x:f>
        <x:v>52369</x:v>
      </x:c>
      <x:c r="H110" s="8"/>
      <x:c r="I110" s="8">
        <x:f>일위대가표!H966</x:f>
        <x:v>288005</x:v>
      </x:c>
      <x:c r="J110" s="8"/>
      <x:c r="K110" s="8">
        <x:f>일위대가표!J966</x:f>
        <x:v>26430</x:v>
      </x:c>
      <x:c r="L110" s="8">
        <x:f t="shared" si="1"/>
        <x:v>366804</x:v>
      </x:c>
      <x:c r="M110" s="7"/>
    </x:row>
    <x:row r="111" spans="1:13" ht="19.5" customHeight="1">
      <x:c r="A111" s="6" t="s">
        <x:v>61</x:v>
      </x:c>
      <x:c r="B111" s="6" t="s">
        <x:v>905</x:v>
      </x:c>
      <x:c r="C111" s="6" t="s">
        <x:v>231</x:v>
      </x:c>
      <x:c r="D111" s="6">
        <x:v>1</x:v>
      </x:c>
      <x:c r="E111" s="6" t="s">
        <x:v>148</x:v>
      </x:c>
      <x:c r="F111" s="6"/>
      <x:c r="G111" s="8">
        <x:f>일위대가표!F982</x:f>
        <x:v>52719</x:v>
      </x:c>
      <x:c r="H111" s="8"/>
      <x:c r="I111" s="8">
        <x:f>일위대가표!H982</x:f>
        <x:v>288005</x:v>
      </x:c>
      <x:c r="J111" s="8"/>
      <x:c r="K111" s="8">
        <x:f>일위대가표!J982</x:f>
        <x:v>26430</x:v>
      </x:c>
      <x:c r="L111" s="8">
        <x:f t="shared" si="1"/>
        <x:v>367154</x:v>
      </x:c>
      <x:c r="M111" s="7"/>
    </x:row>
    <x:row r="112" spans="1:13" ht="19.5" customHeight="1">
      <x:c r="A112" s="6" t="s">
        <x:v>68</x:v>
      </x:c>
      <x:c r="B112" s="6" t="s">
        <x:v>905</x:v>
      </x:c>
      <x:c r="C112" s="6" t="s">
        <x:v>157</x:v>
      </x:c>
      <x:c r="D112" s="6">
        <x:v>1</x:v>
      </x:c>
      <x:c r="E112" s="6" t="s">
        <x:v>148</x:v>
      </x:c>
      <x:c r="F112" s="6"/>
      <x:c r="G112" s="8">
        <x:f>일위대가표!F999</x:f>
        <x:v>62840</x:v>
      </x:c>
      <x:c r="H112" s="8"/>
      <x:c r="I112" s="8">
        <x:f>일위대가표!H999</x:f>
        <x:v>336129</x:v>
      </x:c>
      <x:c r="J112" s="8"/>
      <x:c r="K112" s="8">
        <x:f>일위대가표!J999</x:f>
        <x:v>41361</x:v>
      </x:c>
      <x:c r="L112" s="8">
        <x:f t="shared" si="1"/>
        <x:v>440330</x:v>
      </x:c>
      <x:c r="M112" s="7"/>
    </x:row>
    <x:row r="113" spans="1:13" ht="19.5" customHeight="1">
      <x:c r="A113" s="6" t="s">
        <x:v>694</x:v>
      </x:c>
      <x:c r="B113" s="6" t="s">
        <x:v>905</x:v>
      </x:c>
      <x:c r="C113" s="6" t="s">
        <x:v>186</x:v>
      </x:c>
      <x:c r="D113" s="6">
        <x:v>1</x:v>
      </x:c>
      <x:c r="E113" s="6" t="s">
        <x:v>148</x:v>
      </x:c>
      <x:c r="F113" s="6"/>
      <x:c r="G113" s="8">
        <x:f>일위대가표!F1017</x:f>
        <x:v>75140</x:v>
      </x:c>
      <x:c r="H113" s="8"/>
      <x:c r="I113" s="8">
        <x:f>일위대가표!H1017</x:f>
        <x:v>367918</x:v>
      </x:c>
      <x:c r="J113" s="8"/>
      <x:c r="K113" s="8">
        <x:f>일위대가표!J1017</x:f>
        <x:v>53407</x:v>
      </x:c>
      <x:c r="L113" s="8">
        <x:f t="shared" si="1"/>
        <x:v>496465</x:v>
      </x:c>
      <x:c r="M113" s="7"/>
    </x:row>
    <x:row r="114" spans="1:13" ht="19.5" customHeight="1">
      <x:c r="A114" s="6" t="s">
        <x:v>719</x:v>
      </x:c>
      <x:c r="B114" s="6" t="s">
        <x:v>905</x:v>
      </x:c>
      <x:c r="C114" s="6" t="s">
        <x:v>164</x:v>
      </x:c>
      <x:c r="D114" s="6">
        <x:v>1</x:v>
      </x:c>
      <x:c r="E114" s="6" t="s">
        <x:v>148</x:v>
      </x:c>
      <x:c r="F114" s="6"/>
      <x:c r="G114" s="8">
        <x:f>일위대가표!F1035</x:f>
        <x:v>75582</x:v>
      </x:c>
      <x:c r="H114" s="8"/>
      <x:c r="I114" s="8">
        <x:f>일위대가표!H1035</x:f>
        <x:v>367918</x:v>
      </x:c>
      <x:c r="J114" s="8"/>
      <x:c r="K114" s="8">
        <x:f>일위대가표!J1035</x:f>
        <x:v>53407</x:v>
      </x:c>
      <x:c r="L114" s="8">
        <x:f t="shared" si="1"/>
        <x:v>496907</x:v>
      </x:c>
      <x:c r="M114" s="7"/>
    </x:row>
    <x:row r="115" spans="1:13" ht="19.5" customHeight="1">
      <x:c r="A115" s="6" t="s">
        <x:v>357</x:v>
      </x:c>
      <x:c r="B115" s="6" t="s">
        <x:v>905</x:v>
      </x:c>
      <x:c r="C115" s="6" t="s">
        <x:v>234</x:v>
      </x:c>
      <x:c r="D115" s="6">
        <x:v>1</x:v>
      </x:c>
      <x:c r="E115" s="6" t="s">
        <x:v>148</x:v>
      </x:c>
      <x:c r="F115" s="6"/>
      <x:c r="G115" s="8">
        <x:f>일위대가표!F1053</x:f>
        <x:v>76016</x:v>
      </x:c>
      <x:c r="H115" s="8"/>
      <x:c r="I115" s="8">
        <x:f>일위대가표!H1053</x:f>
        <x:v>367918</x:v>
      </x:c>
      <x:c r="J115" s="8"/>
      <x:c r="K115" s="8">
        <x:f>일위대가표!J1053</x:f>
        <x:v>53407</x:v>
      </x:c>
      <x:c r="L115" s="8">
        <x:f t="shared" si="1"/>
        <x:v>497341</x:v>
      </x:c>
      <x:c r="M115" s="7"/>
    </x:row>
    <x:row r="116" spans="1:13" ht="19.5" customHeight="1">
      <x:c r="A116" s="6" t="s">
        <x:v>724</x:v>
      </x:c>
      <x:c r="B116" s="6" t="s">
        <x:v>905</x:v>
      </x:c>
      <x:c r="C116" s="6" t="s">
        <x:v>297</x:v>
      </x:c>
      <x:c r="D116" s="6">
        <x:v>1</x:v>
      </x:c>
      <x:c r="E116" s="6" t="s">
        <x:v>148</x:v>
      </x:c>
      <x:c r="F116" s="6"/>
      <x:c r="G116" s="8">
        <x:f>일위대가표!F1071</x:f>
        <x:v>80248</x:v>
      </x:c>
      <x:c r="H116" s="8"/>
      <x:c r="I116" s="8">
        <x:f>일위대가표!H1071</x:f>
        <x:v>396167</x:v>
      </x:c>
      <x:c r="J116" s="8"/>
      <x:c r="K116" s="8">
        <x:f>일위대가표!J1071</x:f>
        <x:v>57677</x:v>
      </x:c>
      <x:c r="L116" s="8">
        <x:f t="shared" si="1"/>
        <x:v>534092</x:v>
      </x:c>
      <x:c r="M116" s="7"/>
    </x:row>
    <x:row r="117" spans="1:13" ht="19.5" customHeight="1">
      <x:c r="A117" s="6" t="s">
        <x:v>729</x:v>
      </x:c>
      <x:c r="B117" s="6" t="s">
        <x:v>905</x:v>
      </x:c>
      <x:c r="C117" s="6" t="s">
        <x:v>269</x:v>
      </x:c>
      <x:c r="D117" s="6">
        <x:v>1</x:v>
      </x:c>
      <x:c r="E117" s="6" t="s">
        <x:v>148</x:v>
      </x:c>
      <x:c r="F117" s="6"/>
      <x:c r="G117" s="8">
        <x:f>일위대가표!F1089</x:f>
        <x:v>87276</x:v>
      </x:c>
      <x:c r="H117" s="8"/>
      <x:c r="I117" s="8">
        <x:f>일위대가표!H1089</x:f>
        <x:v>457840</x:v>
      </x:c>
      <x:c r="J117" s="8"/>
      <x:c r="K117" s="8">
        <x:f>일위대가표!J1089</x:f>
        <x:v>66235</x:v>
      </x:c>
      <x:c r="L117" s="8">
        <x:f t="shared" si="1"/>
        <x:v>611351</x:v>
      </x:c>
      <x:c r="M117" s="7"/>
    </x:row>
    <x:row r="118" spans="1:13" ht="19.5" customHeight="1">
      <x:c r="A118" s="6" t="s">
        <x:v>779</x:v>
      </x:c>
      <x:c r="B118" s="6" t="s">
        <x:v>905</x:v>
      </x:c>
      <x:c r="C118" s="6" t="s">
        <x:v>230</x:v>
      </x:c>
      <x:c r="D118" s="6">
        <x:v>1</x:v>
      </x:c>
      <x:c r="E118" s="6" t="s">
        <x:v>148</x:v>
      </x:c>
      <x:c r="F118" s="6"/>
      <x:c r="G118" s="8">
        <x:f>일위대가표!F1107</x:f>
        <x:v>87765</x:v>
      </x:c>
      <x:c r="H118" s="8"/>
      <x:c r="I118" s="8">
        <x:f>일위대가표!H1107</x:f>
        <x:v>457840</x:v>
      </x:c>
      <x:c r="J118" s="8"/>
      <x:c r="K118" s="8">
        <x:f>일위대가표!J1107</x:f>
        <x:v>66235</x:v>
      </x:c>
      <x:c r="L118" s="8">
        <x:f t="shared" si="1"/>
        <x:v>611840</x:v>
      </x:c>
      <x:c r="M118" s="7"/>
    </x:row>
    <x:row r="119" spans="1:13" ht="19.5" customHeight="1">
      <x:c r="A119" s="6" t="s">
        <x:v>65</x:v>
      </x:c>
      <x:c r="B119" s="6" t="s">
        <x:v>905</x:v>
      </x:c>
      <x:c r="C119" s="6" t="s">
        <x:v>300</x:v>
      </x:c>
      <x:c r="D119" s="6">
        <x:v>1</x:v>
      </x:c>
      <x:c r="E119" s="6" t="s">
        <x:v>148</x:v>
      </x:c>
      <x:c r="F119" s="6"/>
      <x:c r="G119" s="8">
        <x:f>일위대가표!F1125</x:f>
        <x:v>88889</x:v>
      </x:c>
      <x:c r="H119" s="8"/>
      <x:c r="I119" s="8">
        <x:f>일위대가표!H1125</x:f>
        <x:v>457840</x:v>
      </x:c>
      <x:c r="J119" s="8"/>
      <x:c r="K119" s="8">
        <x:f>일위대가표!J1125</x:f>
        <x:v>69358</x:v>
      </x:c>
      <x:c r="L119" s="8">
        <x:f t="shared" si="1"/>
        <x:v>616087</x:v>
      </x:c>
      <x:c r="M119" s="7"/>
    </x:row>
    <x:row r="120" spans="1:13" ht="19.5" customHeight="1">
      <x:c r="A120" s="6" t="s">
        <x:v>64</x:v>
      </x:c>
      <x:c r="B120" s="6" t="s">
        <x:v>905</x:v>
      </x:c>
      <x:c r="C120" s="6" t="s">
        <x:v>260</x:v>
      </x:c>
      <x:c r="D120" s="6">
        <x:v>1</x:v>
      </x:c>
      <x:c r="E120" s="6" t="s">
        <x:v>148</x:v>
      </x:c>
      <x:c r="F120" s="6"/>
      <x:c r="G120" s="8">
        <x:f>일위대가표!F1143</x:f>
        <x:v>89417</x:v>
      </x:c>
      <x:c r="H120" s="8"/>
      <x:c r="I120" s="8">
        <x:f>일위대가표!H1143</x:f>
        <x:v>457840</x:v>
      </x:c>
      <x:c r="J120" s="8"/>
      <x:c r="K120" s="8">
        <x:f>일위대가표!J1143</x:f>
        <x:v>69358</x:v>
      </x:c>
      <x:c r="L120" s="8">
        <x:f t="shared" si="1"/>
        <x:v>616615</x:v>
      </x:c>
      <x:c r="M120" s="7"/>
    </x:row>
    <x:row r="121" spans="1:13" ht="19.5" customHeight="1">
      <x:c r="A121" s="6" t="s">
        <x:v>801</x:v>
      </x:c>
      <x:c r="B121" s="6" t="s">
        <x:v>905</x:v>
      </x:c>
      <x:c r="C121" s="6" t="s">
        <x:v>225</x:v>
      </x:c>
      <x:c r="D121" s="6">
        <x:v>1</x:v>
      </x:c>
      <x:c r="E121" s="6" t="s">
        <x:v>148</x:v>
      </x:c>
      <x:c r="F121" s="6"/>
      <x:c r="G121" s="8">
        <x:f>일위대가표!F1161</x:f>
        <x:v>89948</x:v>
      </x:c>
      <x:c r="H121" s="8"/>
      <x:c r="I121" s="8">
        <x:f>일위대가표!H1161</x:f>
        <x:v>457840</x:v>
      </x:c>
      <x:c r="J121" s="8"/>
      <x:c r="K121" s="8">
        <x:f>일위대가표!J1161</x:f>
        <x:v>69358</x:v>
      </x:c>
      <x:c r="L121" s="8">
        <x:f t="shared" si="1"/>
        <x:v>617146</x:v>
      </x:c>
      <x:c r="M121" s="7"/>
    </x:row>
    <x:row r="122" spans="1:13" ht="19.5" customHeight="1">
      <x:c r="A122" s="6" t="s">
        <x:v>804</x:v>
      </x:c>
      <x:c r="B122" s="6" t="s">
        <x:v>905</x:v>
      </x:c>
      <x:c r="C122" s="6" t="s">
        <x:v>273</x:v>
      </x:c>
      <x:c r="D122" s="6">
        <x:v>1</x:v>
      </x:c>
      <x:c r="E122" s="6" t="s">
        <x:v>148</x:v>
      </x:c>
      <x:c r="F122" s="6"/>
      <x:c r="G122" s="8">
        <x:f>일위대가표!F1179</x:f>
        <x:v>125306</x:v>
      </x:c>
      <x:c r="H122" s="8"/>
      <x:c r="I122" s="8">
        <x:f>일위대가표!H1179</x:f>
        <x:v>560742</x:v>
      </x:c>
      <x:c r="J122" s="8"/>
      <x:c r="K122" s="8">
        <x:f>일위대가표!J1179</x:f>
        <x:v>84224</x:v>
      </x:c>
      <x:c r="L122" s="8">
        <x:f t="shared" si="1"/>
        <x:v>770272</x:v>
      </x:c>
      <x:c r="M122" s="7"/>
    </x:row>
    <x:row r="123" spans="1:13" ht="19.5" customHeight="1">
      <x:c r="A123" s="6" t="s">
        <x:v>789</x:v>
      </x:c>
      <x:c r="B123" s="6" t="s">
        <x:v>905</x:v>
      </x:c>
      <x:c r="C123" s="6" t="s">
        <x:v>257</x:v>
      </x:c>
      <x:c r="D123" s="6">
        <x:v>1</x:v>
      </x:c>
      <x:c r="E123" s="6" t="s">
        <x:v>148</x:v>
      </x:c>
      <x:c r="F123" s="6"/>
      <x:c r="G123" s="8">
        <x:f>일위대가표!F1197</x:f>
        <x:v>137180</x:v>
      </x:c>
      <x:c r="H123" s="8"/>
      <x:c r="I123" s="8">
        <x:f>일위대가표!H1197</x:f>
        <x:v>626818</x:v>
      </x:c>
      <x:c r="J123" s="8"/>
      <x:c r="K123" s="8">
        <x:f>일위대가표!J1197</x:f>
        <x:v>94952</x:v>
      </x:c>
      <x:c r="L123" s="8">
        <x:f t="shared" si="1"/>
        <x:v>858950</x:v>
      </x:c>
      <x:c r="M123" s="7"/>
    </x:row>
    <x:row r="124" spans="1:13" ht="19.5" customHeight="1">
      <x:c r="A124" s="6" t="s">
        <x:v>889</x:v>
      </x:c>
      <x:c r="B124" s="6" t="s">
        <x:v>905</x:v>
      </x:c>
      <x:c r="C124" s="6" t="s">
        <x:v>233</x:v>
      </x:c>
      <x:c r="D124" s="6">
        <x:v>1</x:v>
      </x:c>
      <x:c r="E124" s="6" t="s">
        <x:v>148</x:v>
      </x:c>
      <x:c r="F124" s="6"/>
      <x:c r="G124" s="8">
        <x:f>일위대가표!F1215</x:f>
        <x:v>158657</x:v>
      </x:c>
      <x:c r="H124" s="8"/>
      <x:c r="I124" s="8">
        <x:f>일위대가표!H1215</x:f>
        <x:v>732158</x:v>
      </x:c>
      <x:c r="J124" s="8"/>
      <x:c r="K124" s="8">
        <x:f>일위대가표!J1215</x:f>
        <x:v>114730</x:v>
      </x:c>
      <x:c r="L124" s="8">
        <x:f t="shared" si="1"/>
        <x:v>1005545</x:v>
      </x:c>
      <x:c r="M124" s="7"/>
    </x:row>
    <x:row r="125" spans="1:13" ht="19.5" customHeight="1">
      <x:c r="A125" s="6" t="s">
        <x:v>425</x:v>
      </x:c>
      <x:c r="B125" s="6" t="s">
        <x:v>905</x:v>
      </x:c>
      <x:c r="C125" s="6" t="s">
        <x:v>333</x:v>
      </x:c>
      <x:c r="D125" s="6">
        <x:v>1</x:v>
      </x:c>
      <x:c r="E125" s="6" t="s">
        <x:v>148</x:v>
      </x:c>
      <x:c r="F125" s="6"/>
      <x:c r="G125" s="8">
        <x:f>일위대가표!F1233</x:f>
        <x:v>166084</x:v>
      </x:c>
      <x:c r="H125" s="8"/>
      <x:c r="I125" s="8">
        <x:f>일위대가표!H1233</x:f>
        <x:v>842671</x:v>
      </x:c>
      <x:c r="J125" s="8"/>
      <x:c r="K125" s="8">
        <x:f>일위대가표!J1233</x:f>
        <x:v>143213</x:v>
      </x:c>
      <x:c r="L125" s="8">
        <x:f t="shared" si="1"/>
        <x:v>1151968</x:v>
      </x:c>
      <x:c r="M125" s="7"/>
    </x:row>
    <x:row r="126" spans="1:13" ht="19.5" customHeight="1">
      <x:c r="A126" s="6" t="s">
        <x:v>459</x:v>
      </x:c>
      <x:c r="B126" s="6" t="s">
        <x:v>905</x:v>
      </x:c>
      <x:c r="C126" s="6" t="s">
        <x:v>325</x:v>
      </x:c>
      <x:c r="D126" s="6">
        <x:v>1</x:v>
      </x:c>
      <x:c r="E126" s="6" t="s">
        <x:v>148</x:v>
      </x:c>
      <x:c r="F126" s="6"/>
      <x:c r="G126" s="8">
        <x:f>일위대가표!F1251</x:f>
        <x:v>205791</x:v>
      </x:c>
      <x:c r="H126" s="8"/>
      <x:c r="I126" s="8">
        <x:f>일위대가표!H1251</x:f>
        <x:v>958251</x:v>
      </x:c>
      <x:c r="J126" s="8"/>
      <x:c r="K126" s="8">
        <x:f>일위대가표!J1251</x:f>
        <x:v>166874</x:v>
      </x:c>
      <x:c r="L126" s="8">
        <x:f t="shared" si="1"/>
        <x:v>1330916</x:v>
      </x:c>
      <x:c r="M126" s="7"/>
    </x:row>
    <x:row r="127" spans="1:13" ht="19.5" customHeight="1">
      <x:c r="A127" s="6" t="s">
        <x:v>52</x:v>
      </x:c>
      <x:c r="B127" s="6" t="s">
        <x:v>905</x:v>
      </x:c>
      <x:c r="C127" s="6" t="s">
        <x:v>290</x:v>
      </x:c>
      <x:c r="D127" s="6">
        <x:v>1</x:v>
      </x:c>
      <x:c r="E127" s="6" t="s">
        <x:v>148</x:v>
      </x:c>
      <x:c r="F127" s="6"/>
      <x:c r="G127" s="8">
        <x:f>일위대가표!F1269</x:f>
        <x:v>221719</x:v>
      </x:c>
      <x:c r="H127" s="8"/>
      <x:c r="I127" s="8">
        <x:f>일위대가표!H1269</x:f>
        <x:v>1063360</x:v>
      </x:c>
      <x:c r="J127" s="8"/>
      <x:c r="K127" s="8">
        <x:f>일위대가표!J1269</x:f>
        <x:v>183122</x:v>
      </x:c>
      <x:c r="L127" s="8">
        <x:f t="shared" si="1"/>
        <x:v>1468201</x:v>
      </x:c>
      <x:c r="M127" s="7"/>
    </x:row>
    <x:row r="128" spans="1:13" ht="19.5" customHeight="1">
      <x:c r="A128" s="6" t="s">
        <x:v>795</x:v>
      </x:c>
      <x:c r="B128" s="6" t="s">
        <x:v>905</x:v>
      </x:c>
      <x:c r="C128" s="6" t="s">
        <x:v>276</x:v>
      </x:c>
      <x:c r="D128" s="6">
        <x:v>1</x:v>
      </x:c>
      <x:c r="E128" s="6" t="s">
        <x:v>148</x:v>
      </x:c>
      <x:c r="F128" s="6"/>
      <x:c r="G128" s="8">
        <x:f>일위대가표!F1287</x:f>
        <x:v>246827</x:v>
      </x:c>
      <x:c r="H128" s="8"/>
      <x:c r="I128" s="8">
        <x:f>일위대가표!H1287</x:f>
        <x:v>1125720</x:v>
      </x:c>
      <x:c r="J128" s="8"/>
      <x:c r="K128" s="8">
        <x:f>일위대가표!J1287</x:f>
        <x:v>235301</x:v>
      </x:c>
      <x:c r="L128" s="8">
        <x:f t="shared" si="1"/>
        <x:v>1607848</x:v>
      </x:c>
      <x:c r="M128" s="7"/>
    </x:row>
    <x:row r="129" spans="1:13" ht="19.5" customHeight="1">
      <x:c r="A129" s="6" t="s">
        <x:v>794</x:v>
      </x:c>
      <x:c r="B129" s="6" t="s">
        <x:v>905</x:v>
      </x:c>
      <x:c r="C129" s="6" t="s">
        <x:v>282</x:v>
      </x:c>
      <x:c r="D129" s="6">
        <x:v>1</x:v>
      </x:c>
      <x:c r="E129" s="6" t="s">
        <x:v>148</x:v>
      </x:c>
      <x:c r="F129" s="6"/>
      <x:c r="G129" s="8">
        <x:f>일위대가표!F1305</x:f>
        <x:v>255528</x:v>
      </x:c>
      <x:c r="H129" s="8"/>
      <x:c r="I129" s="8">
        <x:f>일위대가표!H1305</x:f>
        <x:v>1160534</x:v>
      </x:c>
      <x:c r="J129" s="8"/>
      <x:c r="K129" s="8">
        <x:f>일위대가표!J1305</x:f>
        <x:v>240815</x:v>
      </x:c>
      <x:c r="L129" s="8">
        <x:f t="shared" si="1"/>
        <x:v>1656877</x:v>
      </x:c>
      <x:c r="M129" s="7"/>
    </x:row>
    <x:row r="130" spans="1:13" ht="19.5" customHeight="1">
      <x:c r="A130" s="6" t="s">
        <x:v>619</x:v>
      </x:c>
      <x:c r="B130" s="6" t="s">
        <x:v>905</x:v>
      </x:c>
      <x:c r="C130" s="6" t="s">
        <x:v>310</x:v>
      </x:c>
      <x:c r="D130" s="6">
        <x:v>1</x:v>
      </x:c>
      <x:c r="E130" s="6" t="s">
        <x:v>148</x:v>
      </x:c>
      <x:c r="F130" s="6"/>
      <x:c r="G130" s="8">
        <x:f>일위대가표!F1323</x:f>
        <x:v>268148</x:v>
      </x:c>
      <x:c r="H130" s="8"/>
      <x:c r="I130" s="8">
        <x:f>일위대가표!H1323</x:f>
        <x:v>1222627</x:v>
      </x:c>
      <x:c r="J130" s="8"/>
      <x:c r="K130" s="8">
        <x:f>일위대가표!J1323</x:f>
        <x:v>252798</x:v>
      </x:c>
      <x:c r="L130" s="8">
        <x:f t="shared" ref="L130:L189" si="2">SUM(G130:K130)</x:f>
        <x:v>1743573</x:v>
      </x:c>
      <x:c r="M130" s="7"/>
    </x:row>
    <x:row r="131" spans="1:13" ht="19.5" customHeight="1">
      <x:c r="A131" s="6" t="s">
        <x:v>103</x:v>
      </x:c>
      <x:c r="B131" s="6" t="s">
        <x:v>604</x:v>
      </x:c>
      <x:c r="C131" s="6" t="s">
        <x:v>842</x:v>
      </x:c>
      <x:c r="D131" s="6">
        <x:v>1</x:v>
      </x:c>
      <x:c r="E131" s="6" t="s">
        <x:v>148</x:v>
      </x:c>
      <x:c r="F131" s="6"/>
      <x:c r="G131" s="8">
        <x:f>일위대가표!F1333</x:f>
        <x:v>337</x:v>
      </x:c>
      <x:c r="H131" s="8"/>
      <x:c r="I131" s="8">
        <x:f>일위대가표!H1333</x:f>
        <x:v>4093</x:v>
      </x:c>
      <x:c r="J131" s="8"/>
      <x:c r="K131" s="8">
        <x:f>일위대가표!J1333</x:f>
        <x:v>152</x:v>
      </x:c>
      <x:c r="L131" s="8">
        <x:f t="shared" si="2"/>
        <x:v>4582</x:v>
      </x:c>
      <x:c r="M131" s="7"/>
    </x:row>
    <x:row r="132" spans="1:13" ht="19.5" customHeight="1">
      <x:c r="A132" s="6" t="s">
        <x:v>541</x:v>
      </x:c>
      <x:c r="B132" s="6" t="s">
        <x:v>604</x:v>
      </x:c>
      <x:c r="C132" s="6" t="s">
        <x:v>1024</x:v>
      </x:c>
      <x:c r="D132" s="6">
        <x:v>1</x:v>
      </x:c>
      <x:c r="E132" s="6" t="s">
        <x:v>148</x:v>
      </x:c>
      <x:c r="F132" s="6"/>
      <x:c r="G132" s="8">
        <x:f>일위대가표!F1343</x:f>
        <x:v>341</x:v>
      </x:c>
      <x:c r="H132" s="8"/>
      <x:c r="I132" s="8">
        <x:f>일위대가표!H1343</x:f>
        <x:v>6443</x:v>
      </x:c>
      <x:c r="J132" s="8"/>
      <x:c r="K132" s="8">
        <x:f>일위대가표!J1343</x:f>
        <x:v>156</x:v>
      </x:c>
      <x:c r="L132" s="8">
        <x:f t="shared" si="2"/>
        <x:v>6940</x:v>
      </x:c>
      <x:c r="M132" s="7"/>
    </x:row>
    <x:row r="133" spans="1:13" ht="19.5" customHeight="1">
      <x:c r="A133" s="6" t="s">
        <x:v>609</x:v>
      </x:c>
      <x:c r="B133" s="6" t="s">
        <x:v>604</x:v>
      </x:c>
      <x:c r="C133" s="6" t="s">
        <x:v>1243</x:v>
      </x:c>
      <x:c r="D133" s="6">
        <x:v>1</x:v>
      </x:c>
      <x:c r="E133" s="6" t="s">
        <x:v>148</x:v>
      </x:c>
      <x:c r="F133" s="6"/>
      <x:c r="G133" s="8">
        <x:f>일위대가표!F1353</x:f>
        <x:v>660</x:v>
      </x:c>
      <x:c r="H133" s="8"/>
      <x:c r="I133" s="8">
        <x:f>일위대가표!H1353</x:f>
        <x:v>9763</x:v>
      </x:c>
      <x:c r="J133" s="8"/>
      <x:c r="K133" s="8">
        <x:f>일위대가표!J1353</x:f>
        <x:v>288</x:v>
      </x:c>
      <x:c r="L133" s="8">
        <x:f t="shared" si="2"/>
        <x:v>10711</x:v>
      </x:c>
      <x:c r="M133" s="7"/>
    </x:row>
    <x:row r="134" spans="1:13" ht="19.5" customHeight="1">
      <x:c r="A134" s="6" t="s">
        <x:v>70</x:v>
      </x:c>
      <x:c r="B134" s="6" t="s">
        <x:v>604</x:v>
      </x:c>
      <x:c r="C134" s="6" t="s">
        <x:v>1152</x:v>
      </x:c>
      <x:c r="D134" s="6">
        <x:v>1</x:v>
      </x:c>
      <x:c r="E134" s="6" t="s">
        <x:v>148</x:v>
      </x:c>
      <x:c r="F134" s="6"/>
      <x:c r="G134" s="8">
        <x:f>일위대가표!F1363</x:f>
        <x:v>1113</x:v>
      </x:c>
      <x:c r="H134" s="8"/>
      <x:c r="I134" s="8">
        <x:f>일위대가표!H1363</x:f>
        <x:v>14305</x:v>
      </x:c>
      <x:c r="J134" s="8"/>
      <x:c r="K134" s="8">
        <x:f>일위대가표!J1363</x:f>
        <x:v>568</x:v>
      </x:c>
      <x:c r="L134" s="8">
        <x:f t="shared" si="2"/>
        <x:v>15986</x:v>
      </x:c>
      <x:c r="M134" s="7"/>
    </x:row>
    <x:row r="135" spans="1:13" ht="19.5" customHeight="1">
      <x:c r="A135" s="6" t="s">
        <x:v>573</x:v>
      </x:c>
      <x:c r="B135" s="6" t="s">
        <x:v>505</x:v>
      </x:c>
      <x:c r="C135" s="6" t="s">
        <x:v>206</x:v>
      </x:c>
      <x:c r="D135" s="6">
        <x:v>1</x:v>
      </x:c>
      <x:c r="E135" s="6" t="s">
        <x:v>246</x:v>
      </x:c>
      <x:c r="F135" s="6"/>
      <x:c r="G135" s="8">
        <x:f>일위대가표!F1374</x:f>
        <x:v>79</x:v>
      </x:c>
      <x:c r="H135" s="8"/>
      <x:c r="I135" s="8">
        <x:f>일위대가표!H1374</x:f>
        <x:v>1081</x:v>
      </x:c>
      <x:c r="J135" s="8"/>
      <x:c r="K135" s="8">
        <x:f>일위대가표!J1374</x:f>
        <x:v>43</x:v>
      </x:c>
      <x:c r="L135" s="8">
        <x:f t="shared" si="2"/>
        <x:v>1203</x:v>
      </x:c>
      <x:c r="M135" s="7"/>
    </x:row>
    <x:row r="136" spans="1:13" ht="19.5" customHeight="1">
      <x:c r="A136" s="6" t="s">
        <x:v>516</x:v>
      </x:c>
      <x:c r="B136" s="6" t="s">
        <x:v>1033</x:v>
      </x:c>
      <x:c r="C136" s="6" t="s">
        <x:v>475</x:v>
      </x:c>
      <x:c r="D136" s="6">
        <x:v>1</x:v>
      </x:c>
      <x:c r="E136" s="6" t="s">
        <x:v>148</x:v>
      </x:c>
      <x:c r="F136" s="6"/>
      <x:c r="G136" s="8">
        <x:f>일위대가표!F1392</x:f>
        <x:v>7272</x:v>
      </x:c>
      <x:c r="H136" s="8"/>
      <x:c r="I136" s="8">
        <x:f>일위대가표!H1392</x:f>
        <x:v>77799</x:v>
      </x:c>
      <x:c r="J136" s="8"/>
      <x:c r="K136" s="8">
        <x:f>일위대가표!J1392</x:f>
        <x:v>1860</x:v>
      </x:c>
      <x:c r="L136" s="8">
        <x:f t="shared" si="2"/>
        <x:v>86931</x:v>
      </x:c>
      <x:c r="M136" s="7"/>
    </x:row>
    <x:row r="137" spans="1:13" ht="19.5" customHeight="1">
      <x:c r="A137" s="6" t="s">
        <x:v>563</x:v>
      </x:c>
      <x:c r="B137" s="6" t="s">
        <x:v>1033</x:v>
      </x:c>
      <x:c r="C137" s="6" t="s">
        <x:v>199</x:v>
      </x:c>
      <x:c r="D137" s="6">
        <x:v>1</x:v>
      </x:c>
      <x:c r="E137" s="6" t="s">
        <x:v>148</x:v>
      </x:c>
      <x:c r="F137" s="6"/>
      <x:c r="G137" s="8">
        <x:f>일위대가표!F1410</x:f>
        <x:v>7314</x:v>
      </x:c>
      <x:c r="H137" s="8"/>
      <x:c r="I137" s="8">
        <x:f>일위대가표!H1410</x:f>
        <x:v>86775</x:v>
      </x:c>
      <x:c r="J137" s="8"/>
      <x:c r="K137" s="8">
        <x:f>일위대가표!J1410</x:f>
        <x:v>1860</x:v>
      </x:c>
      <x:c r="L137" s="8">
        <x:f t="shared" si="2"/>
        <x:v>95949</x:v>
      </x:c>
      <x:c r="M137" s="7"/>
    </x:row>
    <x:row r="138" spans="1:13" ht="19.5" customHeight="1">
      <x:c r="A138" s="6" t="s">
        <x:v>686</x:v>
      </x:c>
      <x:c r="B138" s="6" t="s">
        <x:v>1033</x:v>
      </x:c>
      <x:c r="C138" s="6" t="s">
        <x:v>275</x:v>
      </x:c>
      <x:c r="D138" s="6">
        <x:v>1</x:v>
      </x:c>
      <x:c r="E138" s="6" t="s">
        <x:v>148</x:v>
      </x:c>
      <x:c r="F138" s="6"/>
      <x:c r="G138" s="8">
        <x:f>일위대가표!F1428</x:f>
        <x:v>9989</x:v>
      </x:c>
      <x:c r="H138" s="8"/>
      <x:c r="I138" s="8">
        <x:f>일위대가표!H1428</x:f>
        <x:v>137820</x:v>
      </x:c>
      <x:c r="J138" s="8"/>
      <x:c r="K138" s="8">
        <x:f>일위대가표!J1428</x:f>
        <x:v>2526</x:v>
      </x:c>
      <x:c r="L138" s="8">
        <x:f t="shared" si="2"/>
        <x:v>150335</x:v>
      </x:c>
      <x:c r="M138" s="7"/>
    </x:row>
    <x:row r="139" spans="1:13" ht="19.5" customHeight="1">
      <x:c r="A139" s="6" t="s">
        <x:v>113</x:v>
      </x:c>
      <x:c r="B139" s="6" t="s">
        <x:v>1033</x:v>
      </x:c>
      <x:c r="C139" s="6" t="s">
        <x:v>247</x:v>
      </x:c>
      <x:c r="D139" s="6">
        <x:v>1</x:v>
      </x:c>
      <x:c r="E139" s="6" t="s">
        <x:v>148</x:v>
      </x:c>
      <x:c r="F139" s="6"/>
      <x:c r="G139" s="8">
        <x:f>일위대가표!F1446</x:f>
        <x:v>11949</x:v>
      </x:c>
      <x:c r="H139" s="8"/>
      <x:c r="I139" s="8">
        <x:f>일위대가표!H1446</x:f>
        <x:v>174575</x:v>
      </x:c>
      <x:c r="J139" s="8"/>
      <x:c r="K139" s="8">
        <x:f>일위대가표!J1446</x:f>
        <x:v>2526</x:v>
      </x:c>
      <x:c r="L139" s="8">
        <x:f t="shared" si="2"/>
        <x:v>189050</x:v>
      </x:c>
      <x:c r="M139" s="7"/>
    </x:row>
    <x:row r="140" spans="1:13" ht="19.5" customHeight="1">
      <x:c r="A140" s="6" t="s">
        <x:v>586</x:v>
      </x:c>
      <x:c r="B140" s="6" t="s">
        <x:v>1033</x:v>
      </x:c>
      <x:c r="C140" s="6" t="s">
        <x:v>314</x:v>
      </x:c>
      <x:c r="D140" s="6">
        <x:v>1</x:v>
      </x:c>
      <x:c r="E140" s="6" t="s">
        <x:v>148</x:v>
      </x:c>
      <x:c r="F140" s="6"/>
      <x:c r="G140" s="8">
        <x:f>일위대가표!F1464</x:f>
        <x:v>12450</x:v>
      </x:c>
      <x:c r="H140" s="8"/>
      <x:c r="I140" s="8">
        <x:f>일위대가표!H1464</x:f>
        <x:v>215511</x:v>
      </x:c>
      <x:c r="J140" s="8"/>
      <x:c r="K140" s="8">
        <x:f>일위대가표!J1464</x:f>
        <x:v>2964</x:v>
      </x:c>
      <x:c r="L140" s="8">
        <x:f t="shared" si="2"/>
        <x:v>230925</x:v>
      </x:c>
      <x:c r="M140" s="7"/>
    </x:row>
    <x:row r="141" spans="1:13" ht="19.5" customHeight="1">
      <x:c r="A141" s="6" t="s">
        <x:v>743</x:v>
      </x:c>
      <x:c r="B141" s="6" t="s">
        <x:v>1033</x:v>
      </x:c>
      <x:c r="C141" s="6" t="s">
        <x:v>210</x:v>
      </x:c>
      <x:c r="D141" s="6">
        <x:v>1</x:v>
      </x:c>
      <x:c r="E141" s="6" t="s">
        <x:v>148</x:v>
      </x:c>
      <x:c r="F141" s="6"/>
      <x:c r="G141" s="8">
        <x:f>일위대가표!F1484</x:f>
        <x:v>24706</x:v>
      </x:c>
      <x:c r="H141" s="8"/>
      <x:c r="I141" s="8">
        <x:f>일위대가표!H1484</x:f>
        <x:v>217689</x:v>
      </x:c>
      <x:c r="J141" s="8"/>
      <x:c r="K141" s="8">
        <x:f>일위대가표!J1484</x:f>
        <x:v>11824</x:v>
      </x:c>
      <x:c r="L141" s="8">
        <x:f t="shared" si="2"/>
        <x:v>254219</x:v>
      </x:c>
      <x:c r="M141" s="7"/>
    </x:row>
    <x:row r="142" spans="1:13" ht="19.5" customHeight="1">
      <x:c r="A142" s="6" t="s">
        <x:v>645</x:v>
      </x:c>
      <x:c r="B142" s="6" t="s">
        <x:v>1033</x:v>
      </x:c>
      <x:c r="C142" s="6" t="s">
        <x:v>242</x:v>
      </x:c>
      <x:c r="D142" s="6">
        <x:v>1</x:v>
      </x:c>
      <x:c r="E142" s="6" t="s">
        <x:v>148</x:v>
      </x:c>
      <x:c r="F142" s="6"/>
      <x:c r="G142" s="8">
        <x:f>일위대가표!F1506</x:f>
        <x:v>42095</x:v>
      </x:c>
      <x:c r="H142" s="8"/>
      <x:c r="I142" s="8">
        <x:f>일위대가표!H1506</x:f>
        <x:v>218356</x:v>
      </x:c>
      <x:c r="J142" s="8"/>
      <x:c r="K142" s="8">
        <x:f>일위대가표!J1506</x:f>
        <x:v>27301</x:v>
      </x:c>
      <x:c r="L142" s="8">
        <x:f t="shared" si="2"/>
        <x:v>287752</x:v>
      </x:c>
      <x:c r="M142" s="7"/>
    </x:row>
    <x:row r="143" spans="1:13" ht="19.5" customHeight="1">
      <x:c r="A143" s="6" t="s">
        <x:v>438</x:v>
      </x:c>
      <x:c r="B143" s="6" t="s">
        <x:v>1033</x:v>
      </x:c>
      <x:c r="C143" s="6" t="s">
        <x:v>327</x:v>
      </x:c>
      <x:c r="D143" s="6">
        <x:v>1</x:v>
      </x:c>
      <x:c r="E143" s="6" t="s">
        <x:v>148</x:v>
      </x:c>
      <x:c r="F143" s="6"/>
      <x:c r="G143" s="8">
        <x:f>일위대가표!F1528</x:f>
        <x:v>42263</x:v>
      </x:c>
      <x:c r="H143" s="8"/>
      <x:c r="I143" s="8">
        <x:f>일위대가표!H1528</x:f>
        <x:v>218356</x:v>
      </x:c>
      <x:c r="J143" s="8"/>
      <x:c r="K143" s="8">
        <x:f>일위대가표!J1528</x:f>
        <x:v>27301</x:v>
      </x:c>
      <x:c r="L143" s="8">
        <x:f t="shared" si="2"/>
        <x:v>287920</x:v>
      </x:c>
      <x:c r="M143" s="7"/>
    </x:row>
    <x:row r="144" spans="1:13" ht="19.5" customHeight="1">
      <x:c r="A144" s="6" t="s">
        <x:v>44</x:v>
      </x:c>
      <x:c r="B144" s="6" t="s">
        <x:v>1033</x:v>
      </x:c>
      <x:c r="C144" s="6" t="s">
        <x:v>313</x:v>
      </x:c>
      <x:c r="D144" s="6">
        <x:v>1</x:v>
      </x:c>
      <x:c r="E144" s="6" t="s">
        <x:v>148</x:v>
      </x:c>
      <x:c r="F144" s="6"/>
      <x:c r="G144" s="8">
        <x:f>일위대가표!F1550</x:f>
        <x:v>54170</x:v>
      </x:c>
      <x:c r="H144" s="8"/>
      <x:c r="I144" s="8">
        <x:f>일위대가표!H1550</x:f>
        <x:v>290534</x:v>
      </x:c>
      <x:c r="J144" s="8"/>
      <x:c r="K144" s="8">
        <x:f>일위대가표!J1550</x:f>
        <x:v>31726</x:v>
      </x:c>
      <x:c r="L144" s="8">
        <x:f t="shared" si="2"/>
        <x:v>376430</x:v>
      </x:c>
      <x:c r="M144" s="7"/>
    </x:row>
    <x:row r="145" spans="1:13" ht="19.5" customHeight="1">
      <x:c r="A145" s="6" t="s">
        <x:v>589</x:v>
      </x:c>
      <x:c r="B145" s="6" t="s">
        <x:v>1033</x:v>
      </x:c>
      <x:c r="C145" s="6" t="s">
        <x:v>243</x:v>
      </x:c>
      <x:c r="D145" s="6">
        <x:v>1</x:v>
      </x:c>
      <x:c r="E145" s="6" t="s">
        <x:v>148</x:v>
      </x:c>
      <x:c r="F145" s="6"/>
      <x:c r="G145" s="8">
        <x:f>일위대가표!F1572</x:f>
        <x:v>54448</x:v>
      </x:c>
      <x:c r="H145" s="8"/>
      <x:c r="I145" s="8">
        <x:f>일위대가표!H1572</x:f>
        <x:v>290534</x:v>
      </x:c>
      <x:c r="J145" s="8"/>
      <x:c r="K145" s="8">
        <x:f>일위대가표!J1572</x:f>
        <x:v>31726</x:v>
      </x:c>
      <x:c r="L145" s="8">
        <x:f t="shared" si="2"/>
        <x:v>376708</x:v>
      </x:c>
      <x:c r="M145" s="7"/>
    </x:row>
    <x:row r="146" spans="1:13" ht="19.5" customHeight="1">
      <x:c r="A146" s="6" t="s">
        <x:v>43</x:v>
      </x:c>
      <x:c r="B146" s="6" t="s">
        <x:v>1033</x:v>
      </x:c>
      <x:c r="C146" s="6" t="s">
        <x:v>323</x:v>
      </x:c>
      <x:c r="D146" s="6">
        <x:v>1</x:v>
      </x:c>
      <x:c r="E146" s="6" t="s">
        <x:v>148</x:v>
      </x:c>
      <x:c r="F146" s="6"/>
      <x:c r="G146" s="8">
        <x:f>일위대가표!F1594</x:f>
        <x:v>59209</x:v>
      </x:c>
      <x:c r="H146" s="8"/>
      <x:c r="I146" s="8">
        <x:f>일위대가표!H1594</x:f>
        <x:v>321373</x:v>
      </x:c>
      <x:c r="J146" s="8"/>
      <x:c r="K146" s="8">
        <x:f>일위대가표!J1594</x:f>
        <x:v>33881</x:v>
      </x:c>
      <x:c r="L146" s="8">
        <x:f t="shared" si="2"/>
        <x:v>414463</x:v>
      </x:c>
      <x:c r="M146" s="7"/>
    </x:row>
    <x:row r="147" spans="1:13" ht="19.5" customHeight="1">
      <x:c r="A147" s="6" t="s">
        <x:v>60</x:v>
      </x:c>
      <x:c r="B147" s="6" t="s">
        <x:v>1033</x:v>
      </x:c>
      <x:c r="C147" s="6" t="s">
        <x:v>251</x:v>
      </x:c>
      <x:c r="D147" s="6">
        <x:v>1</x:v>
      </x:c>
      <x:c r="E147" s="6" t="s">
        <x:v>148</x:v>
      </x:c>
      <x:c r="F147" s="6"/>
      <x:c r="G147" s="8">
        <x:f>일위대가표!F1616</x:f>
        <x:v>64279</x:v>
      </x:c>
      <x:c r="H147" s="8"/>
      <x:c r="I147" s="8">
        <x:f>일위대가표!H1616</x:f>
        <x:v>383534</x:v>
      </x:c>
      <x:c r="J147" s="8"/>
      <x:c r="K147" s="8">
        <x:f>일위대가표!J1616</x:f>
        <x:v>38284</x:v>
      </x:c>
      <x:c r="L147" s="8">
        <x:f t="shared" si="2"/>
        <x:v>486097</x:v>
      </x:c>
      <x:c r="M147" s="7"/>
    </x:row>
    <x:row r="148" spans="1:13" ht="19.5" customHeight="1">
      <x:c r="A148" s="6" t="s">
        <x:v>418</x:v>
      </x:c>
      <x:c r="B148" s="6" t="s">
        <x:v>1033</x:v>
      </x:c>
      <x:c r="C148" s="6" t="s">
        <x:v>334</x:v>
      </x:c>
      <x:c r="D148" s="6">
        <x:v>1</x:v>
      </x:c>
      <x:c r="E148" s="6" t="s">
        <x:v>148</x:v>
      </x:c>
      <x:c r="F148" s="6"/>
      <x:c r="G148" s="8">
        <x:f>일위대가표!F1638</x:f>
        <x:v>64553</x:v>
      </x:c>
      <x:c r="H148" s="8"/>
      <x:c r="I148" s="8">
        <x:f>일위대가표!H1638</x:f>
        <x:v>383534</x:v>
      </x:c>
      <x:c r="J148" s="8"/>
      <x:c r="K148" s="8">
        <x:f>일위대가표!J1638</x:f>
        <x:v>38284</x:v>
      </x:c>
      <x:c r="L148" s="8">
        <x:f t="shared" si="2"/>
        <x:v>486371</x:v>
      </x:c>
      <x:c r="M148" s="7"/>
    </x:row>
    <x:row r="149" spans="1:13" ht="19.5" customHeight="1">
      <x:c r="A149" s="6" t="s">
        <x:v>787</x:v>
      </x:c>
      <x:c r="B149" s="6" t="s">
        <x:v>1033</x:v>
      </x:c>
      <x:c r="C149" s="6" t="s">
        <x:v>179</x:v>
      </x:c>
      <x:c r="D149" s="6">
        <x:v>1</x:v>
      </x:c>
      <x:c r="E149" s="6" t="s">
        <x:v>148</x:v>
      </x:c>
      <x:c r="F149" s="6"/>
      <x:c r="G149" s="8">
        <x:f>일위대가표!F1660</x:f>
        <x:v>64855</x:v>
      </x:c>
      <x:c r="H149" s="8"/>
      <x:c r="I149" s="8">
        <x:f>일위대가표!H1660</x:f>
        <x:v>383534</x:v>
      </x:c>
      <x:c r="J149" s="8"/>
      <x:c r="K149" s="8">
        <x:f>일위대가표!J1660</x:f>
        <x:v>38284</x:v>
      </x:c>
      <x:c r="L149" s="8">
        <x:f t="shared" si="2"/>
        <x:v>486673</x:v>
      </x:c>
      <x:c r="M149" s="7"/>
    </x:row>
    <x:row r="150" spans="1:13" ht="19.5" customHeight="1">
      <x:c r="A150" s="6" t="s">
        <x:v>782</x:v>
      </x:c>
      <x:c r="B150" s="6" t="s">
        <x:v>1033</x:v>
      </x:c>
      <x:c r="C150" s="6" t="s">
        <x:v>156</x:v>
      </x:c>
      <x:c r="D150" s="6">
        <x:v>1</x:v>
      </x:c>
      <x:c r="E150" s="6" t="s">
        <x:v>148</x:v>
      </x:c>
      <x:c r="F150" s="6"/>
      <x:c r="G150" s="8">
        <x:f>일위대가표!F1682</x:f>
        <x:v>71583</x:v>
      </x:c>
      <x:c r="H150" s="8"/>
      <x:c r="I150" s="8">
        <x:f>일위대가표!H1682</x:f>
        <x:v>465515</x:v>
      </x:c>
      <x:c r="J150" s="8"/>
      <x:c r="K150" s="8">
        <x:f>일위대가표!J1682</x:f>
        <x:v>43872</x:v>
      </x:c>
      <x:c r="L150" s="8">
        <x:f t="shared" si="2"/>
        <x:v>580970</x:v>
      </x:c>
      <x:c r="M150" s="7"/>
    </x:row>
    <x:row r="151" spans="1:13" ht="19.5" customHeight="1">
      <x:c r="A151" s="6" t="s">
        <x:v>771</x:v>
      </x:c>
      <x:c r="B151" s="6" t="s">
        <x:v>1033</x:v>
      </x:c>
      <x:c r="C151" s="6" t="s">
        <x:v>231</x:v>
      </x:c>
      <x:c r="D151" s="6">
        <x:v>1</x:v>
      </x:c>
      <x:c r="E151" s="6" t="s">
        <x:v>148</x:v>
      </x:c>
      <x:c r="F151" s="6"/>
      <x:c r="G151" s="8">
        <x:f>일위대가표!F1704</x:f>
        <x:v>71933</x:v>
      </x:c>
      <x:c r="H151" s="8"/>
      <x:c r="I151" s="8">
        <x:f>일위대가표!H1704</x:f>
        <x:v>465515</x:v>
      </x:c>
      <x:c r="J151" s="8"/>
      <x:c r="K151" s="8">
        <x:f>일위대가표!J1704</x:f>
        <x:v>43872</x:v>
      </x:c>
      <x:c r="L151" s="8">
        <x:f t="shared" si="2"/>
        <x:v>581320</x:v>
      </x:c>
      <x:c r="M151" s="7"/>
    </x:row>
    <x:row r="152" spans="1:13" ht="19.5" customHeight="1">
      <x:c r="A152" s="6" t="s">
        <x:v>419</x:v>
      </x:c>
      <x:c r="B152" s="6" t="s">
        <x:v>1033</x:v>
      </x:c>
      <x:c r="C152" s="6" t="s">
        <x:v>157</x:v>
      </x:c>
      <x:c r="D152" s="6">
        <x:v>1</x:v>
      </x:c>
      <x:c r="E152" s="6" t="s">
        <x:v>148</x:v>
      </x:c>
      <x:c r="F152" s="6"/>
      <x:c r="G152" s="8">
        <x:f>일위대가표!F1728</x:f>
        <x:v>88935</x:v>
      </x:c>
      <x:c r="H152" s="8"/>
      <x:c r="I152" s="8">
        <x:f>일위대가표!H1728</x:f>
        <x:v>547494</x:v>
      </x:c>
      <x:c r="J152" s="8"/>
      <x:c r="K152" s="8">
        <x:f>일위대가표!J1728</x:f>
        <x:v>69342</x:v>
      </x:c>
      <x:c r="L152" s="8">
        <x:f t="shared" si="2"/>
        <x:v>705771</x:v>
      </x:c>
      <x:c r="M152" s="7"/>
    </x:row>
    <x:row r="153" spans="1:13" ht="19.5" customHeight="1">
      <x:c r="A153" s="6" t="s">
        <x:v>453</x:v>
      </x:c>
      <x:c r="B153" s="6" t="s">
        <x:v>1033</x:v>
      </x:c>
      <x:c r="C153" s="6" t="s">
        <x:v>186</x:v>
      </x:c>
      <x:c r="D153" s="6">
        <x:v>1</x:v>
      </x:c>
      <x:c r="E153" s="6" t="s">
        <x:v>148</x:v>
      </x:c>
      <x:c r="F153" s="6"/>
      <x:c r="G153" s="8">
        <x:f>일위대가표!F1754</x:f>
        <x:v>105196</x:v>
      </x:c>
      <x:c r="H153" s="8"/>
      <x:c r="I153" s="8">
        <x:f>일위대가표!H1754</x:f>
        <x:v>595177</x:v>
      </x:c>
      <x:c r="J153" s="8"/>
      <x:c r="K153" s="8">
        <x:f>일위대가표!J1754</x:f>
        <x:v>87411</x:v>
      </x:c>
      <x:c r="L153" s="8">
        <x:f t="shared" si="2"/>
        <x:v>787784</x:v>
      </x:c>
      <x:c r="M153" s="7"/>
    </x:row>
    <x:row r="154" spans="1:13" ht="19.5" customHeight="1">
      <x:c r="A154" s="6" t="s">
        <x:v>416</x:v>
      </x:c>
      <x:c r="B154" s="6" t="s">
        <x:v>1033</x:v>
      </x:c>
      <x:c r="C154" s="6" t="s">
        <x:v>164</x:v>
      </x:c>
      <x:c r="D154" s="6">
        <x:v>1</x:v>
      </x:c>
      <x:c r="E154" s="6" t="s">
        <x:v>148</x:v>
      </x:c>
      <x:c r="F154" s="6"/>
      <x:c r="G154" s="8">
        <x:f>일위대가표!F1780</x:f>
        <x:v>105638</x:v>
      </x:c>
      <x:c r="H154" s="8"/>
      <x:c r="I154" s="8">
        <x:f>일위대가표!H1780</x:f>
        <x:v>595177</x:v>
      </x:c>
      <x:c r="J154" s="8"/>
      <x:c r="K154" s="8">
        <x:f>일위대가표!J1780</x:f>
        <x:v>87411</x:v>
      </x:c>
      <x:c r="L154" s="8">
        <x:f t="shared" si="2"/>
        <x:v>788226</x:v>
      </x:c>
      <x:c r="M154" s="7"/>
    </x:row>
    <x:row r="155" spans="1:13" ht="19.5" customHeight="1">
      <x:c r="A155" s="6" t="s">
        <x:v>427</x:v>
      </x:c>
      <x:c r="B155" s="6" t="s">
        <x:v>1033</x:v>
      </x:c>
      <x:c r="C155" s="6" t="s">
        <x:v>234</x:v>
      </x:c>
      <x:c r="D155" s="6">
        <x:v>1</x:v>
      </x:c>
      <x:c r="E155" s="6" t="s">
        <x:v>148</x:v>
      </x:c>
      <x:c r="F155" s="6"/>
      <x:c r="G155" s="8">
        <x:f>일위대가표!F1806</x:f>
        <x:v>106072</x:v>
      </x:c>
      <x:c r="H155" s="8"/>
      <x:c r="I155" s="8">
        <x:f>일위대가표!H1806</x:f>
        <x:v>595177</x:v>
      </x:c>
      <x:c r="J155" s="8"/>
      <x:c r="K155" s="8">
        <x:f>일위대가표!J1806</x:f>
        <x:v>87411</x:v>
      </x:c>
      <x:c r="L155" s="8">
        <x:f t="shared" si="2"/>
        <x:v>788660</x:v>
      </x:c>
      <x:c r="M155" s="7"/>
    </x:row>
    <x:row r="156" spans="1:13" ht="19.5" customHeight="1">
      <x:c r="A156" s="6" t="s">
        <x:v>685</x:v>
      </x:c>
      <x:c r="B156" s="6" t="s">
        <x:v>1033</x:v>
      </x:c>
      <x:c r="C156" s="6" t="s">
        <x:v>297</x:v>
      </x:c>
      <x:c r="D156" s="6">
        <x:v>1</x:v>
      </x:c>
      <x:c r="E156" s="6" t="s">
        <x:v>148</x:v>
      </x:c>
      <x:c r="F156" s="6"/>
      <x:c r="G156" s="8">
        <x:f>일위대가표!F1832</x:f>
        <x:v>112191</x:v>
      </x:c>
      <x:c r="H156" s="8"/>
      <x:c r="I156" s="8">
        <x:f>일위대가표!H1832</x:f>
        <x:v>637550</x:v>
      </x:c>
      <x:c r="J156" s="8"/>
      <x:c r="K156" s="8">
        <x:f>일위대가표!J1832</x:f>
        <x:v>93816</x:v>
      </x:c>
      <x:c r="L156" s="8">
        <x:f t="shared" si="2"/>
        <x:v>843557</x:v>
      </x:c>
      <x:c r="M156" s="7"/>
    </x:row>
    <x:row r="157" spans="1:13" ht="19.5" customHeight="1">
      <x:c r="A157" s="6" t="s">
        <x:v>514</x:v>
      </x:c>
      <x:c r="B157" s="6" t="s">
        <x:v>1033</x:v>
      </x:c>
      <x:c r="C157" s="6" t="s">
        <x:v>269</x:v>
      </x:c>
      <x:c r="D157" s="6">
        <x:v>1</x:v>
      </x:c>
      <x:c r="E157" s="6" t="s">
        <x:v>148</x:v>
      </x:c>
      <x:c r="F157" s="6"/>
      <x:c r="G157" s="8">
        <x:f>일위대가표!F1858</x:f>
        <x:v>124241</x:v>
      </x:c>
      <x:c r="H157" s="8"/>
      <x:c r="I157" s="8">
        <x:f>일위대가표!H1858</x:f>
        <x:v>743119</x:v>
      </x:c>
      <x:c r="J157" s="8"/>
      <x:c r="K157" s="8">
        <x:f>일위대가표!J1858</x:f>
        <x:v>109191</x:v>
      </x:c>
      <x:c r="L157" s="8">
        <x:f t="shared" si="2"/>
        <x:v>976551</x:v>
      </x:c>
      <x:c r="M157" s="7"/>
    </x:row>
    <x:row r="158" spans="1:13" ht="19.5" customHeight="1">
      <x:c r="A158" s="6" t="s">
        <x:v>543</x:v>
      </x:c>
      <x:c r="B158" s="6" t="s">
        <x:v>1033</x:v>
      </x:c>
      <x:c r="C158" s="6" t="s">
        <x:v>230</x:v>
      </x:c>
      <x:c r="D158" s="6">
        <x:v>1</x:v>
      </x:c>
      <x:c r="E158" s="6" t="s">
        <x:v>148</x:v>
      </x:c>
      <x:c r="F158" s="6"/>
      <x:c r="G158" s="8">
        <x:f>일위대가표!F1884</x:f>
        <x:v>124730</x:v>
      </x:c>
      <x:c r="H158" s="8"/>
      <x:c r="I158" s="8">
        <x:f>일위대가표!H1884</x:f>
        <x:v>743119</x:v>
      </x:c>
      <x:c r="J158" s="8"/>
      <x:c r="K158" s="8">
        <x:f>일위대가표!J1884</x:f>
        <x:v>109191</x:v>
      </x:c>
      <x:c r="L158" s="8">
        <x:f t="shared" si="2"/>
        <x:v>977040</x:v>
      </x:c>
      <x:c r="M158" s="7"/>
    </x:row>
    <x:row r="159" spans="1:13" ht="19.5" customHeight="1">
      <x:c r="A159" s="6" t="s">
        <x:v>643</x:v>
      </x:c>
      <x:c r="B159" s="6" t="s">
        <x:v>1033</x:v>
      </x:c>
      <x:c r="C159" s="6" t="s">
        <x:v>300</x:v>
      </x:c>
      <x:c r="D159" s="6">
        <x:v>1</x:v>
      </x:c>
      <x:c r="E159" s="6" t="s">
        <x:v>148</x:v>
      </x:c>
      <x:c r="F159" s="6"/>
      <x:c r="G159" s="8">
        <x:f>일위대가표!F1910</x:f>
        <x:v>126225</x:v>
      </x:c>
      <x:c r="H159" s="8"/>
      <x:c r="I159" s="8">
        <x:f>일위대가표!H1910</x:f>
        <x:v>743119</x:v>
      </x:c>
      <x:c r="J159" s="8"/>
      <x:c r="K159" s="8">
        <x:f>일위대가표!J1910</x:f>
        <x:v>114169</x:v>
      </x:c>
      <x:c r="L159" s="8">
        <x:f t="shared" si="2"/>
        <x:v>983513</x:v>
      </x:c>
      <x:c r="M159" s="7"/>
    </x:row>
    <x:row r="160" spans="1:13" ht="19.5" customHeight="1">
      <x:c r="A160" s="6" t="s">
        <x:v>869</x:v>
      </x:c>
      <x:c r="B160" s="6" t="s">
        <x:v>1033</x:v>
      </x:c>
      <x:c r="C160" s="6" t="s">
        <x:v>260</x:v>
      </x:c>
      <x:c r="D160" s="6">
        <x:v>1</x:v>
      </x:c>
      <x:c r="E160" s="6" t="s">
        <x:v>148</x:v>
      </x:c>
      <x:c r="F160" s="6"/>
      <x:c r="G160" s="8">
        <x:f>일위대가표!F1936</x:f>
        <x:v>126753</x:v>
      </x:c>
      <x:c r="H160" s="8"/>
      <x:c r="I160" s="8">
        <x:f>일위대가표!H1936</x:f>
        <x:v>743119</x:v>
      </x:c>
      <x:c r="J160" s="8"/>
      <x:c r="K160" s="8">
        <x:f>일위대가표!J1936</x:f>
        <x:v>114169</x:v>
      </x:c>
      <x:c r="L160" s="8">
        <x:f t="shared" si="2"/>
        <x:v>984041</x:v>
      </x:c>
      <x:c r="M160" s="7"/>
    </x:row>
    <x:row r="161" spans="1:13" ht="19.5" customHeight="1">
      <x:c r="A161" s="6" t="s">
        <x:v>530</x:v>
      </x:c>
      <x:c r="B161" s="6" t="s">
        <x:v>1033</x:v>
      </x:c>
      <x:c r="C161" s="6" t="s">
        <x:v>225</x:v>
      </x:c>
      <x:c r="D161" s="6">
        <x:v>1</x:v>
      </x:c>
      <x:c r="E161" s="6" t="s">
        <x:v>148</x:v>
      </x:c>
      <x:c r="F161" s="6"/>
      <x:c r="G161" s="8">
        <x:f>일위대가표!F1962</x:f>
        <x:v>127284</x:v>
      </x:c>
      <x:c r="H161" s="8"/>
      <x:c r="I161" s="8">
        <x:f>일위대가표!H1962</x:f>
        <x:v>743119</x:v>
      </x:c>
      <x:c r="J161" s="8"/>
      <x:c r="K161" s="8">
        <x:f>일위대가표!J1962</x:f>
        <x:v>114169</x:v>
      </x:c>
      <x:c r="L161" s="8">
        <x:f t="shared" si="2"/>
        <x:v>984572</x:v>
      </x:c>
      <x:c r="M161" s="7"/>
    </x:row>
    <x:row r="162" spans="1:13" ht="19.5" customHeight="1">
      <x:c r="A162" s="6" t="s">
        <x:v>84</x:v>
      </x:c>
      <x:c r="B162" s="6" t="s">
        <x:v>1033</x:v>
      </x:c>
      <x:c r="C162" s="6" t="s">
        <x:v>273</x:v>
      </x:c>
      <x:c r="D162" s="6">
        <x:v>1</x:v>
      </x:c>
      <x:c r="E162" s="6" t="s">
        <x:v>148</x:v>
      </x:c>
      <x:c r="F162" s="6"/>
      <x:c r="G162" s="8">
        <x:f>일위대가표!F1988</x:f>
        <x:v>170616</x:v>
      </x:c>
      <x:c r="H162" s="8"/>
      <x:c r="I162" s="8">
        <x:f>일위대가표!H1988</x:f>
        <x:v>910522</x:v>
      </x:c>
      <x:c r="J162" s="8"/>
      <x:c r="K162" s="8">
        <x:f>일위대가표!J1988</x:f>
        <x:v>138760</x:v>
      </x:c>
      <x:c r="L162" s="8">
        <x:f t="shared" si="2"/>
        <x:v>1219898</x:v>
      </x:c>
      <x:c r="M162" s="7"/>
    </x:row>
    <x:row r="163" spans="1:13" ht="19.5" customHeight="1">
      <x:c r="A163" s="6" t="s">
        <x:v>839</x:v>
      </x:c>
      <x:c r="B163" s="6" t="s">
        <x:v>1033</x:v>
      </x:c>
      <x:c r="C163" s="6" t="s">
        <x:v>257</x:v>
      </x:c>
      <x:c r="D163" s="6">
        <x:v>1</x:v>
      </x:c>
      <x:c r="E163" s="6" t="s">
        <x:v>148</x:v>
      </x:c>
      <x:c r="F163" s="6"/>
      <x:c r="G163" s="8">
        <x:f>일위대가표!F2014</x:f>
        <x:v>189552</x:v>
      </x:c>
      <x:c r="H163" s="8"/>
      <x:c r="I163" s="8">
        <x:f>일위대가표!H2014</x:f>
        <x:v>1024898</x:v>
      </x:c>
      <x:c r="J163" s="8"/>
      <x:c r="K163" s="8">
        <x:f>일위대가표!J2014</x:f>
        <x:v>158397</x:v>
      </x:c>
      <x:c r="L163" s="8">
        <x:f t="shared" si="2"/>
        <x:v>1372847</x:v>
      </x:c>
      <x:c r="M163" s="7"/>
    </x:row>
    <x:row r="164" spans="1:13" ht="19.5" customHeight="1">
      <x:c r="A164" s="6" t="s">
        <x:v>535</x:v>
      </x:c>
      <x:c r="B164" s="6" t="s">
        <x:v>1033</x:v>
      </x:c>
      <x:c r="C164" s="6" t="s">
        <x:v>233</x:v>
      </x:c>
      <x:c r="D164" s="6">
        <x:v>1</x:v>
      </x:c>
      <x:c r="E164" s="6" t="s">
        <x:v>148</x:v>
      </x:c>
      <x:c r="F164" s="6"/>
      <x:c r="G164" s="8">
        <x:f>일위대가표!F2040</x:f>
        <x:v>221620</x:v>
      </x:c>
      <x:c r="H164" s="8"/>
      <x:c r="I164" s="8">
        <x:f>일위대가표!H2040</x:f>
        <x:v>1195509</x:v>
      </x:c>
      <x:c r="J164" s="8"/>
      <x:c r="K164" s="8">
        <x:f>일위대가표!J2040</x:f>
        <x:v>189979</x:v>
      </x:c>
      <x:c r="L164" s="8">
        <x:f t="shared" si="2"/>
        <x:v>1607108</x:v>
      </x:c>
      <x:c r="M164" s="7"/>
    </x:row>
    <x:row r="165" spans="1:13" ht="19.5" customHeight="1">
      <x:c r="A165" s="6" t="s">
        <x:v>614</x:v>
      </x:c>
      <x:c r="B165" s="6" t="s">
        <x:v>1033</x:v>
      </x:c>
      <x:c r="C165" s="6" t="s">
        <x:v>333</x:v>
      </x:c>
      <x:c r="D165" s="6">
        <x:v>1</x:v>
      </x:c>
      <x:c r="E165" s="6" t="s">
        <x:v>148</x:v>
      </x:c>
      <x:c r="F165" s="6"/>
      <x:c r="G165" s="8">
        <x:f>일위대가표!F2066</x:f>
        <x:v>234038</x:v>
      </x:c>
      <x:c r="H165" s="8"/>
      <x:c r="I165" s="8">
        <x:f>일위대가표!H2066</x:f>
        <x:v>1373720</x:v>
      </x:c>
      <x:c r="J165" s="8"/>
      <x:c r="K165" s="8">
        <x:f>일위대가표!J2066</x:f>
        <x:v>234543</x:v>
      </x:c>
      <x:c r="L165" s="8">
        <x:f t="shared" si="2"/>
        <x:v>1842301</x:v>
      </x:c>
      <x:c r="M165" s="7"/>
    </x:row>
    <x:row r="166" spans="1:13" ht="19.5" customHeight="1">
      <x:c r="A166" s="6" t="s">
        <x:v>98</x:v>
      </x:c>
      <x:c r="B166" s="6" t="s">
        <x:v>1033</x:v>
      </x:c>
      <x:c r="C166" s="6" t="s">
        <x:v>325</x:v>
      </x:c>
      <x:c r="D166" s="6">
        <x:v>1</x:v>
      </x:c>
      <x:c r="E166" s="6" t="s">
        <x:v>148</x:v>
      </x:c>
      <x:c r="F166" s="6"/>
      <x:c r="G166" s="8">
        <x:f>일위대가표!F2092</x:f>
        <x:v>295726</x:v>
      </x:c>
      <x:c r="H166" s="8"/>
      <x:c r="I166" s="8">
        <x:f>일위대가표!H2092</x:f>
        <x:v>1566085</x:v>
      </x:c>
      <x:c r="J166" s="8"/>
      <x:c r="K166" s="8">
        <x:f>일위대가표!J2092</x:f>
        <x:v>276477</x:v>
      </x:c>
      <x:c r="L166" s="8">
        <x:f t="shared" si="2"/>
        <x:v>2138288</x:v>
      </x:c>
      <x:c r="M166" s="7"/>
    </x:row>
    <x:row r="167" spans="1:13" ht="19.5" customHeight="1">
      <x:c r="A167" s="6" t="s">
        <x:v>697</x:v>
      </x:c>
      <x:c r="B167" s="6" t="s">
        <x:v>1033</x:v>
      </x:c>
      <x:c r="C167" s="6" t="s">
        <x:v>290</x:v>
      </x:c>
      <x:c r="D167" s="6">
        <x:v>1</x:v>
      </x:c>
      <x:c r="E167" s="6" t="s">
        <x:v>148</x:v>
      </x:c>
      <x:c r="F167" s="6"/>
      <x:c r="G167" s="8">
        <x:f>일위대가표!F2118</x:f>
        <x:v>318358</x:v>
      </x:c>
      <x:c r="H167" s="8"/>
      <x:c r="I167" s="8">
        <x:f>일위대가표!H2118</x:f>
        <x:v>1735922</x:v>
      </x:c>
      <x:c r="J167" s="8"/>
      <x:c r="K167" s="8">
        <x:f>일위대가표!J2118</x:f>
        <x:v>302399</x:v>
      </x:c>
      <x:c r="L167" s="8">
        <x:f t="shared" si="2"/>
        <x:v>2356679</x:v>
      </x:c>
      <x:c r="M167" s="7"/>
    </x:row>
    <x:row r="168" spans="1:13" ht="19.5" customHeight="1">
      <x:c r="A168" s="6" t="s">
        <x:v>577</x:v>
      </x:c>
      <x:c r="B168" s="6" t="s">
        <x:v>1033</x:v>
      </x:c>
      <x:c r="C168" s="6" t="s">
        <x:v>276</x:v>
      </x:c>
      <x:c r="D168" s="6">
        <x:v>1</x:v>
      </x:c>
      <x:c r="E168" s="6" t="s">
        <x:v>148</x:v>
      </x:c>
      <x:c r="F168" s="6"/>
      <x:c r="G168" s="8">
        <x:f>일위대가표!F2144</x:f>
        <x:v>353517</x:v>
      </x:c>
      <x:c r="H168" s="8"/>
      <x:c r="I168" s="8">
        <x:f>일위대가표!H2144</x:f>
        <x:v>1836825</x:v>
      </x:c>
      <x:c r="J168" s="8"/>
      <x:c r="K168" s="8">
        <x:f>일위대가표!J2144</x:f>
        <x:v>387085</x:v>
      </x:c>
      <x:c r="L168" s="8">
        <x:f t="shared" si="2"/>
        <x:v>2577427</x:v>
      </x:c>
      <x:c r="M168" s="7"/>
    </x:row>
    <x:row r="169" spans="1:13" ht="19.5" customHeight="1">
      <x:c r="A169" s="6" t="s">
        <x:v>775</x:v>
      </x:c>
      <x:c r="B169" s="6" t="s">
        <x:v>1033</x:v>
      </x:c>
      <x:c r="C169" s="6" t="s">
        <x:v>282</x:v>
      </x:c>
      <x:c r="D169" s="6">
        <x:v>1</x:v>
      </x:c>
      <x:c r="E169" s="6" t="s">
        <x:v>148</x:v>
      </x:c>
      <x:c r="F169" s="6"/>
      <x:c r="G169" s="8">
        <x:f>일위대가표!F2170</x:f>
        <x:v>364550</x:v>
      </x:c>
      <x:c r="H169" s="8"/>
      <x:c r="I169" s="8">
        <x:f>일위대가표!H2170</x:f>
        <x:v>1896009</x:v>
      </x:c>
      <x:c r="J169" s="8"/>
      <x:c r="K169" s="8">
        <x:f>일위대가표!J2170</x:f>
        <x:v>396459</x:v>
      </x:c>
      <x:c r="L169" s="8">
        <x:f t="shared" si="2"/>
        <x:v>2657018</x:v>
      </x:c>
      <x:c r="M169" s="7"/>
    </x:row>
    <x:row r="170" spans="1:13" ht="19.5" customHeight="1">
      <x:c r="A170" s="6" t="s">
        <x:v>503</x:v>
      </x:c>
      <x:c r="B170" s="6" t="s">
        <x:v>1033</x:v>
      </x:c>
      <x:c r="C170" s="6" t="s">
        <x:v>310</x:v>
      </x:c>
      <x:c r="D170" s="6">
        <x:v>1</x:v>
      </x:c>
      <x:c r="E170" s="6" t="s">
        <x:v>148</x:v>
      </x:c>
      <x:c r="F170" s="6"/>
      <x:c r="G170" s="8">
        <x:f>일위대가표!F2196</x:f>
        <x:v>381445</x:v>
      </x:c>
      <x:c r="H170" s="8"/>
      <x:c r="I170" s="8">
        <x:f>일위대가표!H2196</x:f>
        <x:v>1996375</x:v>
      </x:c>
      <x:c r="J170" s="8"/>
      <x:c r="K170" s="8">
        <x:f>일위대가표!J2196</x:f>
        <x:v>415842</x:v>
      </x:c>
      <x:c r="L170" s="8">
        <x:f t="shared" si="2"/>
        <x:v>2793662</x:v>
      </x:c>
      <x:c r="M170" s="7"/>
    </x:row>
    <x:row r="171" spans="1:13" ht="19.5" customHeight="1">
      <x:c r="A171" s="6" t="s">
        <x:v>803</x:v>
      </x:c>
      <x:c r="B171" s="6" t="s">
        <x:v>1217</x:v>
      </x:c>
      <x:c r="C171" s="6" t="s">
        <x:v>842</x:v>
      </x:c>
      <x:c r="D171" s="6">
        <x:v>1</x:v>
      </x:c>
      <x:c r="E171" s="6" t="s">
        <x:v>148</x:v>
      </x:c>
      <x:c r="F171" s="6"/>
      <x:c r="G171" s="8">
        <x:f>일위대가표!F2210</x:f>
        <x:v>474</x:v>
      </x:c>
      <x:c r="H171" s="8"/>
      <x:c r="I171" s="8">
        <x:f>일위대가표!H2210</x:f>
        <x:v>6663</x:v>
      </x:c>
      <x:c r="J171" s="8"/>
      <x:c r="K171" s="8">
        <x:f>일위대가표!J2210</x:f>
        <x:v>304</x:v>
      </x:c>
      <x:c r="L171" s="8">
        <x:f t="shared" si="2"/>
        <x:v>7441</x:v>
      </x:c>
      <x:c r="M171" s="7"/>
    </x:row>
    <x:row r="172" spans="1:13" ht="19.5" customHeight="1">
      <x:c r="A172" s="6" t="s">
        <x:v>620</x:v>
      </x:c>
      <x:c r="B172" s="6" t="s">
        <x:v>1217</x:v>
      </x:c>
      <x:c r="C172" s="6" t="s">
        <x:v>1024</x:v>
      </x:c>
      <x:c r="D172" s="6">
        <x:v>1</x:v>
      </x:c>
      <x:c r="E172" s="6" t="s">
        <x:v>148</x:v>
      </x:c>
      <x:c r="F172" s="6"/>
      <x:c r="G172" s="8">
        <x:f>일위대가표!F2224</x:f>
        <x:v>482</x:v>
      </x:c>
      <x:c r="H172" s="8"/>
      <x:c r="I172" s="8">
        <x:f>일위대가표!H2224</x:f>
        <x:v>10543</x:v>
      </x:c>
      <x:c r="J172" s="8"/>
      <x:c r="K172" s="8">
        <x:f>일위대가표!J2224</x:f>
        <x:v>312</x:v>
      </x:c>
      <x:c r="L172" s="8">
        <x:f t="shared" si="2"/>
        <x:v>11337</x:v>
      </x:c>
      <x:c r="M172" s="7"/>
    </x:row>
    <x:row r="173" spans="1:13" ht="19.5" customHeight="1">
      <x:c r="A173" s="6" t="s">
        <x:v>80</x:v>
      </x:c>
      <x:c r="B173" s="6" t="s">
        <x:v>1217</x:v>
      </x:c>
      <x:c r="C173" s="6" t="s">
        <x:v>1243</x:v>
      </x:c>
      <x:c r="D173" s="6">
        <x:v>1</x:v>
      </x:c>
      <x:c r="E173" s="6" t="s">
        <x:v>148</x:v>
      </x:c>
      <x:c r="F173" s="6"/>
      <x:c r="G173" s="8">
        <x:f>일위대가표!F2238</x:f>
        <x:v>920</x:v>
      </x:c>
      <x:c r="H173" s="8"/>
      <x:c r="I173" s="8">
        <x:f>일위대가표!H2238</x:f>
        <x:v>15938</x:v>
      </x:c>
      <x:c r="J173" s="8"/>
      <x:c r="K173" s="8">
        <x:f>일위대가표!J2238</x:f>
        <x:v>576</x:v>
      </x:c>
      <x:c r="L173" s="8">
        <x:f t="shared" si="2"/>
        <x:v>17434</x:v>
      </x:c>
      <x:c r="M173" s="7"/>
    </x:row>
    <x:row r="174" spans="1:13" ht="19.5" customHeight="1">
      <x:c r="A174" s="6" t="s">
        <x:v>562</x:v>
      </x:c>
      <x:c r="B174" s="6" t="s">
        <x:v>1217</x:v>
      </x:c>
      <x:c r="C174" s="6" t="s">
        <x:v>1152</x:v>
      </x:c>
      <x:c r="D174" s="6">
        <x:v>1</x:v>
      </x:c>
      <x:c r="E174" s="6" t="s">
        <x:v>148</x:v>
      </x:c>
      <x:c r="F174" s="6"/>
      <x:c r="G174" s="8">
        <x:f>일위대가표!F2252</x:f>
        <x:v>1626</x:v>
      </x:c>
      <x:c r="H174" s="8"/>
      <x:c r="I174" s="8">
        <x:f>일위대가표!H2252</x:f>
        <x:v>23545</x:v>
      </x:c>
      <x:c r="J174" s="8"/>
      <x:c r="K174" s="8">
        <x:f>일위대가표!J2252</x:f>
        <x:v>1136</x:v>
      </x:c>
      <x:c r="L174" s="8">
        <x:f t="shared" si="2"/>
        <x:v>26307</x:v>
      </x:c>
      <x:c r="M174" s="7"/>
    </x:row>
    <x:row r="175" spans="1:13" ht="19.5" customHeight="1">
      <x:c r="A175" s="6" t="s">
        <x:v>718</x:v>
      </x:c>
      <x:c r="B175" s="6" t="s">
        <x:v>1249</x:v>
      </x:c>
      <x:c r="C175" s="6" t="s">
        <x:v>206</x:v>
      </x:c>
      <x:c r="D175" s="6">
        <x:v>1</x:v>
      </x:c>
      <x:c r="E175" s="6" t="s">
        <x:v>246</x:v>
      </x:c>
      <x:c r="F175" s="6"/>
      <x:c r="G175" s="8">
        <x:f>일위대가표!F2267</x:f>
        <x:v>118</x:v>
      </x:c>
      <x:c r="H175" s="8"/>
      <x:c r="I175" s="8">
        <x:f>일위대가표!H2267</x:f>
        <x:v>1812</x:v>
      </x:c>
      <x:c r="J175" s="8"/>
      <x:c r="K175" s="8">
        <x:f>일위대가표!J2267</x:f>
        <x:v>86</x:v>
      </x:c>
      <x:c r="L175" s="8">
        <x:f t="shared" si="2"/>
        <x:v>2016</x:v>
      </x:c>
      <x:c r="M175" s="7"/>
    </x:row>
    <x:row r="176" spans="1:13" ht="19.5" customHeight="1">
      <x:c r="A176" s="6" t="s">
        <x:v>470</x:v>
      </x:c>
      <x:c r="B176" s="6" t="s">
        <x:v>1483</x:v>
      </x:c>
      <x:c r="C176" s="6" t="s">
        <x:v>836</x:v>
      </x:c>
      <x:c r="D176" s="6">
        <x:v>1</x:v>
      </x:c>
      <x:c r="E176" s="6" t="s">
        <x:v>148</x:v>
      </x:c>
      <x:c r="F176" s="6"/>
      <x:c r="G176" s="8">
        <x:f>일위대가표!F2277</x:f>
        <x:v>182</x:v>
      </x:c>
      <x:c r="H176" s="8"/>
      <x:c r="I176" s="8">
        <x:f>일위대가표!H2277</x:f>
        <x:v>19739</x:v>
      </x:c>
      <x:c r="J176" s="8"/>
      <x:c r="K176" s="8">
        <x:f>일위대가표!J2277</x:f>
        <x:v>56</x:v>
      </x:c>
      <x:c r="L176" s="8">
        <x:f t="shared" si="2"/>
        <x:v>19977</x:v>
      </x:c>
      <x:c r="M176" s="7"/>
    </x:row>
    <x:row r="177" spans="1:13" ht="19.5" customHeight="1">
      <x:c r="A177" s="6" t="s">
        <x:v>115</x:v>
      </x:c>
      <x:c r="B177" s="6" t="s">
        <x:v>1483</x:v>
      </x:c>
      <x:c r="C177" s="6" t="s">
        <x:v>235</x:v>
      </x:c>
      <x:c r="D177" s="6">
        <x:v>1</x:v>
      </x:c>
      <x:c r="E177" s="6" t="s">
        <x:v>148</x:v>
      </x:c>
      <x:c r="F177" s="6"/>
      <x:c r="G177" s="8">
        <x:f>일위대가표!F2287</x:f>
        <x:v>761</x:v>
      </x:c>
      <x:c r="H177" s="8"/>
      <x:c r="I177" s="8">
        <x:f>일위대가표!H2287</x:f>
        <x:v>25843</x:v>
      </x:c>
      <x:c r="J177" s="8"/>
      <x:c r="K177" s="8">
        <x:f>일위대가표!J2287</x:f>
        <x:v>628</x:v>
      </x:c>
      <x:c r="L177" s="8">
        <x:f t="shared" si="2"/>
        <x:v>27232</x:v>
      </x:c>
      <x:c r="M177" s="7"/>
    </x:row>
    <x:row r="178" spans="1:13" ht="19.5" customHeight="1">
      <x:c r="A178" s="6" t="s">
        <x:v>539</x:v>
      </x:c>
      <x:c r="B178" s="6" t="s">
        <x:v>1483</x:v>
      </x:c>
      <x:c r="C178" s="6" t="s">
        <x:v>284</x:v>
      </x:c>
      <x:c r="D178" s="6">
        <x:v>1</x:v>
      </x:c>
      <x:c r="E178" s="6" t="s">
        <x:v>148</x:v>
      </x:c>
      <x:c r="F178" s="6"/>
      <x:c r="G178" s="8">
        <x:f>일위대가표!F2297</x:f>
        <x:v>859</x:v>
      </x:c>
      <x:c r="H178" s="8"/>
      <x:c r="I178" s="8">
        <x:f>일위대가표!H2297</x:f>
        <x:v>31494</x:v>
      </x:c>
      <x:c r="J178" s="8"/>
      <x:c r="K178" s="8">
        <x:f>일위대가표!J2297</x:f>
        <x:v>659</x:v>
      </x:c>
      <x:c r="L178" s="8">
        <x:f t="shared" si="2"/>
        <x:v>33012</x:v>
      </x:c>
      <x:c r="M178" s="7"/>
    </x:row>
    <x:row r="179" spans="1:13" ht="19.5" customHeight="1">
      <x:c r="A179" s="6" t="s">
        <x:v>670</x:v>
      </x:c>
      <x:c r="B179" s="6" t="s">
        <x:v>1483</x:v>
      </x:c>
      <x:c r="C179" s="6" t="s">
        <x:v>279</x:v>
      </x:c>
      <x:c r="D179" s="6">
        <x:v>1</x:v>
      </x:c>
      <x:c r="E179" s="6" t="s">
        <x:v>148</x:v>
      </x:c>
      <x:c r="F179" s="6"/>
      <x:c r="G179" s="8">
        <x:f>일위대가표!F2307</x:f>
        <x:v>1045</x:v>
      </x:c>
      <x:c r="H179" s="8"/>
      <x:c r="I179" s="8">
        <x:f>일위대가표!H2307</x:f>
        <x:v>43347</x:v>
      </x:c>
      <x:c r="J179" s="8"/>
      <x:c r="K179" s="8">
        <x:f>일위대가표!J2307</x:f>
        <x:v>715</x:v>
      </x:c>
      <x:c r="L179" s="8">
        <x:f t="shared" si="2"/>
        <x:v>45107</x:v>
      </x:c>
      <x:c r="M179" s="7"/>
    </x:row>
    <x:row r="180" spans="1:13" ht="19.5" customHeight="1">
      <x:c r="A180" s="6" t="s">
        <x:v>94</x:v>
      </x:c>
      <x:c r="B180" s="6" t="s">
        <x:v>1483</x:v>
      </x:c>
      <x:c r="C180" s="6" t="s">
        <x:v>240</x:v>
      </x:c>
      <x:c r="D180" s="6">
        <x:v>1</x:v>
      </x:c>
      <x:c r="E180" s="6" t="s">
        <x:v>148</x:v>
      </x:c>
      <x:c r="F180" s="6"/>
      <x:c r="G180" s="8">
        <x:f>일위대가표!F2317</x:f>
        <x:v>1182</x:v>
      </x:c>
      <x:c r="H180" s="8"/>
      <x:c r="I180" s="8">
        <x:f>일위대가표!H2317</x:f>
        <x:v>52098</x:v>
      </x:c>
      <x:c r="J180" s="8"/>
      <x:c r="K180" s="8">
        <x:f>일위대가표!J2317</x:f>
        <x:v>757</x:v>
      </x:c>
      <x:c r="L180" s="8">
        <x:f t="shared" si="2"/>
        <x:v>54037</x:v>
      </x:c>
      <x:c r="M180" s="7"/>
    </x:row>
    <x:row r="181" spans="1:13" ht="19.5" customHeight="1">
      <x:c r="A181" s="6" t="s">
        <x:v>640</x:v>
      </x:c>
      <x:c r="B181" s="6" t="s">
        <x:v>1483</x:v>
      </x:c>
      <x:c r="C181" s="6" t="s">
        <x:v>237</x:v>
      </x:c>
      <x:c r="D181" s="6">
        <x:v>1</x:v>
      </x:c>
      <x:c r="E181" s="6" t="s">
        <x:v>148</x:v>
      </x:c>
      <x:c r="F181" s="6"/>
      <x:c r="G181" s="8">
        <x:f>일위대가표!F2327</x:f>
        <x:v>1529</x:v>
      </x:c>
      <x:c r="H181" s="8"/>
      <x:c r="I181" s="8">
        <x:f>일위대가표!H2327</x:f>
        <x:v>69711</x:v>
      </x:c>
      <x:c r="J181" s="8"/>
      <x:c r="K181" s="8">
        <x:f>일위대가표!J2327</x:f>
        <x:v>904</x:v>
      </x:c>
      <x:c r="L181" s="8">
        <x:f t="shared" si="2"/>
        <x:v>72144</x:v>
      </x:c>
      <x:c r="M181" s="7"/>
    </x:row>
    <x:row r="182" spans="1:13" ht="19.5" customHeight="1">
      <x:c r="A182" s="6" t="s">
        <x:v>411</x:v>
      </x:c>
      <x:c r="B182" s="6" t="s">
        <x:v>1483</x:v>
      </x:c>
      <x:c r="C182" s="6" t="s">
        <x:v>258</x:v>
      </x:c>
      <x:c r="D182" s="6">
        <x:v>1</x:v>
      </x:c>
      <x:c r="E182" s="6" t="s">
        <x:v>148</x:v>
      </x:c>
      <x:c r="F182" s="6"/>
      <x:c r="G182" s="8">
        <x:f>일위대가표!F2337</x:f>
        <x:v>1717</x:v>
      </x:c>
      <x:c r="H182" s="8"/>
      <x:c r="I182" s="8">
        <x:f>일위대가표!H2337</x:f>
        <x:v>79399</x:v>
      </x:c>
      <x:c r="J182" s="8"/>
      <x:c r="K182" s="8">
        <x:f>일위대가표!J2337</x:f>
        <x:v>962</x:v>
      </x:c>
      <x:c r="L182" s="8">
        <x:f t="shared" si="2"/>
        <x:v>82078</x:v>
      </x:c>
      <x:c r="M182" s="7"/>
    </x:row>
    <x:row r="183" spans="1:13" ht="19.5" customHeight="1">
      <x:c r="A183" s="6" t="s">
        <x:v>639</x:v>
      </x:c>
      <x:c r="B183" s="6" t="s">
        <x:v>1483</x:v>
      </x:c>
      <x:c r="C183" s="6" t="s">
        <x:v>286</x:v>
      </x:c>
      <x:c r="D183" s="6">
        <x:v>1</x:v>
      </x:c>
      <x:c r="E183" s="6" t="s">
        <x:v>148</x:v>
      </x:c>
      <x:c r="F183" s="6"/>
      <x:c r="G183" s="8">
        <x:f>일위대가표!F2347</x:f>
        <x:v>2207</x:v>
      </x:c>
      <x:c r="H183" s="8"/>
      <x:c r="I183" s="8">
        <x:f>일위대가표!H2347</x:f>
        <x:v>104148</x:v>
      </x:c>
      <x:c r="J183" s="8"/>
      <x:c r="K183" s="8">
        <x:f>일위대가표!J2347</x:f>
        <x:v>1344</x:v>
      </x:c>
      <x:c r="L183" s="8">
        <x:f t="shared" si="2"/>
        <x:v>107699</x:v>
      </x:c>
      <x:c r="M183" s="7"/>
    </x:row>
    <x:row r="184" spans="1:13" ht="19.5" customHeight="1">
      <x:c r="A184" s="6" t="s">
        <x:v>633</x:v>
      </x:c>
      <x:c r="B184" s="6" t="s">
        <x:v>1483</x:v>
      </x:c>
      <x:c r="C184" s="6" t="s">
        <x:v>212</x:v>
      </x:c>
      <x:c r="D184" s="6">
        <x:v>1</x:v>
      </x:c>
      <x:c r="E184" s="6" t="s">
        <x:v>148</x:v>
      </x:c>
      <x:c r="F184" s="6"/>
      <x:c r="G184" s="8">
        <x:f>일위대가표!F2357</x:f>
        <x:v>2458</x:v>
      </x:c>
      <x:c r="H184" s="8"/>
      <x:c r="I184" s="8">
        <x:f>일위대가표!H2357</x:f>
        <x:v>117066</x:v>
      </x:c>
      <x:c r="J184" s="8"/>
      <x:c r="K184" s="8">
        <x:f>일위대가표!J2357</x:f>
        <x:v>1420</x:v>
      </x:c>
      <x:c r="L184" s="8">
        <x:f t="shared" si="2"/>
        <x:v>120944</x:v>
      </x:c>
      <x:c r="M184" s="7"/>
    </x:row>
    <x:row r="185" spans="1:13" ht="19.5" customHeight="1">
      <x:c r="A185" s="6" t="s">
        <x:v>96</x:v>
      </x:c>
      <x:c r="B185" s="6" t="s">
        <x:v>1483</x:v>
      </x:c>
      <x:c r="C185" s="6" t="s">
        <x:v>253</x:v>
      </x:c>
      <x:c r="D185" s="6">
        <x:v>1</x:v>
      </x:c>
      <x:c r="E185" s="6" t="s">
        <x:v>148</x:v>
      </x:c>
      <x:c r="F185" s="6"/>
      <x:c r="G185" s="8">
        <x:f>일위대가표!F2367</x:f>
        <x:v>3001</x:v>
      </x:c>
      <x:c r="H185" s="8"/>
      <x:c r="I185" s="8">
        <x:f>일위대가표!H2367</x:f>
        <x:v>147412</x:v>
      </x:c>
      <x:c r="J185" s="8"/>
      <x:c r="K185" s="8">
        <x:f>일위대가표!J2367</x:f>
        <x:v>1615</x:v>
      </x:c>
      <x:c r="L185" s="8">
        <x:f t="shared" si="2"/>
        <x:v>152028</x:v>
      </x:c>
      <x:c r="M185" s="7"/>
    </x:row>
    <x:row r="186" spans="1:13" ht="19.5" customHeight="1">
      <x:c r="A186" s="6" t="s">
        <x:v>606</x:v>
      </x:c>
      <x:c r="B186" s="6" t="s">
        <x:v>1483</x:v>
      </x:c>
      <x:c r="C186" s="6" t="s">
        <x:v>274</x:v>
      </x:c>
      <x:c r="D186" s="6">
        <x:v>1</x:v>
      </x:c>
      <x:c r="E186" s="6" t="s">
        <x:v>148</x:v>
      </x:c>
      <x:c r="F186" s="6"/>
      <x:c r="G186" s="8">
        <x:f>일위대가표!F2377</x:f>
        <x:v>3329</x:v>
      </x:c>
      <x:c r="H186" s="8"/>
      <x:c r="I186" s="8">
        <x:f>일위대가표!H2377</x:f>
        <x:v>163560</x:v>
      </x:c>
      <x:c r="J186" s="8"/>
      <x:c r="K186" s="8">
        <x:f>일위대가표!J2377</x:f>
        <x:v>1714</x:v>
      </x:c>
      <x:c r="L186" s="8">
        <x:f t="shared" si="2"/>
        <x:v>168603</x:v>
      </x:c>
      <x:c r="M186" s="7"/>
    </x:row>
    <x:row r="187" spans="1:13" ht="19.5" customHeight="1">
      <x:c r="A187" s="6" t="s">
        <x:v>509</x:v>
      </x:c>
      <x:c r="B187" s="6" t="s">
        <x:v>1483</x:v>
      </x:c>
      <x:c r="C187" s="6" t="s">
        <x:v>202</x:v>
      </x:c>
      <x:c r="D187" s="6">
        <x:v>1</x:v>
      </x:c>
      <x:c r="E187" s="6" t="s">
        <x:v>148</x:v>
      </x:c>
      <x:c r="F187" s="6"/>
      <x:c r="G187" s="8">
        <x:f>일위대가표!F2387</x:f>
        <x:v>4017</x:v>
      </x:c>
      <x:c r="H187" s="8"/>
      <x:c r="I187" s="8">
        <x:f>일위대가표!H2387</x:f>
        <x:v>203540</x:v>
      </x:c>
      <x:c r="J187" s="8"/>
      <x:c r="K187" s="8">
        <x:f>일위대가표!J2387</x:f>
        <x:v>1923</x:v>
      </x:c>
      <x:c r="L187" s="8">
        <x:f t="shared" si="2"/>
        <x:v>209480</x:v>
      </x:c>
      <x:c r="M187" s="7"/>
    </x:row>
    <x:row r="188" spans="1:13" ht="19.5" customHeight="1">
      <x:c r="A188" s="6" t="s">
        <x:v>739</x:v>
      </x:c>
      <x:c r="B188" s="6" t="s">
        <x:v>1483</x:v>
      </x:c>
      <x:c r="C188" s="6" t="s">
        <x:v>159</x:v>
      </x:c>
      <x:c r="D188" s="6">
        <x:v>1</x:v>
      </x:c>
      <x:c r="E188" s="6" t="s">
        <x:v>148</x:v>
      </x:c>
      <x:c r="F188" s="6"/>
      <x:c r="G188" s="8">
        <x:f>일위대가표!F2397</x:f>
        <x:v>5451</x:v>
      </x:c>
      <x:c r="H188" s="8"/>
      <x:c r="I188" s="8">
        <x:f>일위대가표!H2397</x:f>
        <x:v>290013</x:v>
      </x:c>
      <x:c r="J188" s="8"/>
      <x:c r="K188" s="8">
        <x:f>일위대가표!J2397</x:f>
        <x:v>3569</x:v>
      </x:c>
      <x:c r="L188" s="8">
        <x:f t="shared" si="2"/>
        <x:v>299033</x:v>
      </x:c>
      <x:c r="M188" s="7"/>
    </x:row>
    <x:row r="189" spans="1:13" ht="19.5" customHeight="1">
      <x:c r="A189" s="6" t="s">
        <x:v>758</x:v>
      </x:c>
      <x:c r="B189" s="6" t="s">
        <x:v>1483</x:v>
      </x:c>
      <x:c r="C189" s="6" t="s">
        <x:v>263</x:v>
      </x:c>
      <x:c r="D189" s="6">
        <x:v>1</x:v>
      </x:c>
      <x:c r="E189" s="6" t="s">
        <x:v>148</x:v>
      </x:c>
      <x:c r="F189" s="6"/>
      <x:c r="G189" s="8">
        <x:f>일위대가표!F2407</x:f>
        <x:v>8884</x:v>
      </x:c>
      <x:c r="H189" s="8"/>
      <x:c r="I189" s="8">
        <x:f>일위대가표!H2407</x:f>
        <x:v>465089</x:v>
      </x:c>
      <x:c r="J189" s="8"/>
      <x:c r="K189" s="8">
        <x:f>일위대가표!J2407</x:f>
        <x:v>4896</x:v>
      </x:c>
      <x:c r="L189" s="8">
        <x:f t="shared" si="2"/>
        <x:v>478869</x:v>
      </x:c>
      <x:c r="M189" s="7"/>
    </x:row>
    <x:row r="190" spans="1:13" ht="19.5" customHeight="1">
      <x:c r="A190" s="6" t="s">
        <x:v>87</x:v>
      </x:c>
      <x:c r="B190" s="6" t="s">
        <x:v>1483</x:v>
      </x:c>
      <x:c r="C190" s="6" t="s">
        <x:v>302</x:v>
      </x:c>
      <x:c r="D190" s="6">
        <x:v>1</x:v>
      </x:c>
      <x:c r="E190" s="6" t="s">
        <x:v>148</x:v>
      </x:c>
      <x:c r="F190" s="6"/>
      <x:c r="G190" s="8">
        <x:f>일위대가표!F2417</x:f>
        <x:v>11953</x:v>
      </x:c>
      <x:c r="H190" s="8"/>
      <x:c r="I190" s="8">
        <x:f>일위대가표!H2417</x:f>
        <x:v>611975</x:v>
      </x:c>
      <x:c r="J190" s="8"/>
      <x:c r="K190" s="8">
        <x:f>일위대가표!J2417</x:f>
        <x:v>6004</x:v>
      </x:c>
      <x:c r="L190" s="8">
        <x:f t="shared" ref="L190:L252" si="3">SUM(G190:K190)</x:f>
        <x:v>629932</x:v>
      </x:c>
      <x:c r="M190" s="7"/>
    </x:row>
    <x:row r="191" spans="1:13" ht="19.5" customHeight="1">
      <x:c r="A191" s="6" t="s">
        <x:v>631</x:v>
      </x:c>
      <x:c r="B191" s="6" t="s">
        <x:v>1483</x:v>
      </x:c>
      <x:c r="C191" s="6" t="s">
        <x:v>245</x:v>
      </x:c>
      <x:c r="D191" s="6">
        <x:v>1</x:v>
      </x:c>
      <x:c r="E191" s="6" t="s">
        <x:v>148</x:v>
      </x:c>
      <x:c r="F191" s="6"/>
      <x:c r="G191" s="8">
        <x:f>일위대가표!F2427</x:f>
        <x:v>17800</x:v>
      </x:c>
      <x:c r="H191" s="8"/>
      <x:c r="I191" s="8">
        <x:f>일위대가표!H2427</x:f>
        <x:v>886233</x:v>
      </x:c>
      <x:c r="J191" s="8"/>
      <x:c r="K191" s="8">
        <x:f>일위대가표!J2427</x:f>
        <x:v>9912</x:v>
      </x:c>
      <x:c r="L191" s="8">
        <x:f t="shared" si="3"/>
        <x:v>913945</x:v>
      </x:c>
      <x:c r="M191" s="7"/>
    </x:row>
    <x:row r="192" spans="1:13" ht="19.5" customHeight="1">
      <x:c r="A192" s="6" t="s">
        <x:v>102</x:v>
      </x:c>
      <x:c r="B192" s="6" t="s">
        <x:v>1483</x:v>
      </x:c>
      <x:c r="C192" s="6" t="s">
        <x:v>180</x:v>
      </x:c>
      <x:c r="D192" s="6">
        <x:v>1</x:v>
      </x:c>
      <x:c r="E192" s="6" t="s">
        <x:v>148</x:v>
      </x:c>
      <x:c r="F192" s="6"/>
      <x:c r="G192" s="8">
        <x:f>일위대가표!F2437</x:f>
        <x:v>21673</x:v>
      </x:c>
      <x:c r="H192" s="8"/>
      <x:c r="I192" s="8">
        <x:f>일위대가표!H2437</x:f>
        <x:v>1084586</x:v>
      </x:c>
      <x:c r="J192" s="8"/>
      <x:c r="K192" s="8">
        <x:f>일위대가표!J2437</x:f>
        <x:v>11090</x:v>
      </x:c>
      <x:c r="L192" s="8">
        <x:f t="shared" si="3"/>
        <x:v>1117349</x:v>
      </x:c>
      <x:c r="M192" s="7"/>
    </x:row>
    <x:row r="193" spans="1:13" ht="19.5" customHeight="1">
      <x:c r="A193" s="6" t="s">
        <x:v>658</x:v>
      </x:c>
      <x:c r="B193" s="6" t="s">
        <x:v>1483</x:v>
      </x:c>
      <x:c r="C193" s="6" t="s">
        <x:v>259</x:v>
      </x:c>
      <x:c r="D193" s="6">
        <x:v>1</x:v>
      </x:c>
      <x:c r="E193" s="6" t="s">
        <x:v>148</x:v>
      </x:c>
      <x:c r="F193" s="6"/>
      <x:c r="G193" s="8">
        <x:f>일위대가표!F2447</x:f>
        <x:v>27547</x:v>
      </x:c>
      <x:c r="H193" s="8"/>
      <x:c r="I193" s="8">
        <x:f>일위대가표!H2447</x:f>
        <x:v>1381575</x:v>
      </x:c>
      <x:c r="J193" s="8"/>
      <x:c r="K193" s="8">
        <x:f>일위대가표!J2447</x:f>
        <x:v>13092</x:v>
      </x:c>
      <x:c r="L193" s="8">
        <x:f t="shared" si="3"/>
        <x:v>1422214</x:v>
      </x:c>
      <x:c r="M193" s="7"/>
    </x:row>
    <x:row r="194" spans="1:13" ht="19.5" customHeight="1">
      <x:c r="A194" s="6" t="s">
        <x:v>456</x:v>
      </x:c>
      <x:c r="B194" s="6" t="s">
        <x:v>1483</x:v>
      </x:c>
      <x:c r="C194" s="6" t="s">
        <x:v>209</x:v>
      </x:c>
      <x:c r="D194" s="6">
        <x:v>1</x:v>
      </x:c>
      <x:c r="E194" s="6" t="s">
        <x:v>148</x:v>
      </x:c>
      <x:c r="F194" s="6"/>
      <x:c r="G194" s="8">
        <x:f>일위대가표!F2457</x:f>
        <x:v>31420</x:v>
      </x:c>
      <x:c r="H194" s="8"/>
      <x:c r="I194" s="8">
        <x:f>일위대가표!H2457</x:f>
        <x:v>1580737</x:v>
      </x:c>
      <x:c r="J194" s="8"/>
      <x:c r="K194" s="8">
        <x:f>일위대가표!J2457</x:f>
        <x:v>14270</x:v>
      </x:c>
      <x:c r="L194" s="8">
        <x:f t="shared" si="3"/>
        <x:v>1626427</x:v>
      </x:c>
      <x:c r="M194" s="7"/>
    </x:row>
    <x:row r="195" spans="1:13" ht="19.5" customHeight="1">
      <x:c r="A195" s="6" t="s">
        <x:v>433</x:v>
      </x:c>
      <x:c r="B195" s="6" t="s">
        <x:v>1054</x:v>
      </x:c>
      <x:c r="C195" s="6" t="s">
        <x:v>842</x:v>
      </x:c>
      <x:c r="D195" s="6">
        <x:v>1</x:v>
      </x:c>
      <x:c r="E195" s="6" t="s">
        <x:v>148</x:v>
      </x:c>
      <x:c r="F195" s="6"/>
      <x:c r="G195" s="8">
        <x:f>일위대가표!F2461</x:f>
        <x:v>0</x:v>
      </x:c>
      <x:c r="H195" s="8"/>
      <x:c r="I195" s="8">
        <x:f>일위대가표!H2461</x:f>
        <x:v>148</x:v>
      </x:c>
      <x:c r="J195" s="8"/>
      <x:c r="K195" s="8">
        <x:f>일위대가표!J2461</x:f>
        <x:v>0</x:v>
      </x:c>
      <x:c r="L195" s="8">
        <x:f t="shared" si="3"/>
        <x:v>148</x:v>
      </x:c>
      <x:c r="M195" s="7"/>
    </x:row>
    <x:row r="196" spans="1:13" ht="19.5" customHeight="1">
      <x:c r="A196" s="6" t="s">
        <x:v>54</x:v>
      </x:c>
      <x:c r="B196" s="6" t="s">
        <x:v>1054</x:v>
      </x:c>
      <x:c r="C196" s="6" t="s">
        <x:v>1024</x:v>
      </x:c>
      <x:c r="D196" s="6">
        <x:v>1</x:v>
      </x:c>
      <x:c r="E196" s="6" t="s">
        <x:v>148</x:v>
      </x:c>
      <x:c r="F196" s="6"/>
      <x:c r="G196" s="8">
        <x:f>일위대가표!F2465</x:f>
        <x:v>0</x:v>
      </x:c>
      <x:c r="H196" s="8"/>
      <x:c r="I196" s="8">
        <x:f>일위대가표!H2465</x:f>
        <x:v>445</x:v>
      </x:c>
      <x:c r="J196" s="8"/>
      <x:c r="K196" s="8">
        <x:f>일위대가표!J2465</x:f>
        <x:v>0</x:v>
      </x:c>
      <x:c r="L196" s="8">
        <x:f t="shared" si="3"/>
        <x:v>445</x:v>
      </x:c>
      <x:c r="M196" s="7"/>
    </x:row>
    <x:row r="197" spans="1:13" ht="19.5" customHeight="1">
      <x:c r="A197" s="6" t="s">
        <x:v>108</x:v>
      </x:c>
      <x:c r="B197" s="6" t="s">
        <x:v>1054</x:v>
      </x:c>
      <x:c r="C197" s="6" t="s">
        <x:v>1243</x:v>
      </x:c>
      <x:c r="D197" s="6">
        <x:v>1</x:v>
      </x:c>
      <x:c r="E197" s="6" t="s">
        <x:v>148</x:v>
      </x:c>
      <x:c r="F197" s="6"/>
      <x:c r="G197" s="8">
        <x:f>일위대가표!F2469</x:f>
        <x:v>0</x:v>
      </x:c>
      <x:c r="H197" s="8"/>
      <x:c r="I197" s="8">
        <x:f>일위대가표!H2469</x:f>
        <x:v>594</x:v>
      </x:c>
      <x:c r="J197" s="8"/>
      <x:c r="K197" s="8">
        <x:f>일위대가표!J2469</x:f>
        <x:v>0</x:v>
      </x:c>
      <x:c r="L197" s="8">
        <x:f t="shared" si="3"/>
        <x:v>594</x:v>
      </x:c>
      <x:c r="M197" s="7"/>
    </x:row>
    <x:row r="198" spans="1:13" ht="19.5" customHeight="1">
      <x:c r="A198" s="6" t="s">
        <x:v>810</x:v>
      </x:c>
      <x:c r="B198" s="6" t="s">
        <x:v>1054</x:v>
      </x:c>
      <x:c r="C198" s="6" t="s">
        <x:v>1152</x:v>
      </x:c>
      <x:c r="D198" s="6">
        <x:v>1</x:v>
      </x:c>
      <x:c r="E198" s="6" t="s">
        <x:v>148</x:v>
      </x:c>
      <x:c r="F198" s="6"/>
      <x:c r="G198" s="8">
        <x:f>일위대가표!F2473</x:f>
        <x:v>0</x:v>
      </x:c>
      <x:c r="H198" s="8"/>
      <x:c r="I198" s="8">
        <x:f>일위대가표!H2473</x:f>
        <x:v>891</x:v>
      </x:c>
      <x:c r="J198" s="8"/>
      <x:c r="K198" s="8">
        <x:f>일위대가표!J2473</x:f>
        <x:v>0</x:v>
      </x:c>
      <x:c r="L198" s="8">
        <x:f t="shared" si="3"/>
        <x:v>891</x:v>
      </x:c>
      <x:c r="M198" s="7"/>
    </x:row>
    <x:row r="199" spans="1:13" ht="19.5" customHeight="1">
      <x:c r="A199" s="6" t="s">
        <x:v>569</x:v>
      </x:c>
      <x:c r="B199" s="6" t="s">
        <x:v>1054</x:v>
      </x:c>
      <x:c r="C199" s="6" t="s">
        <x:v>1255</x:v>
      </x:c>
      <x:c r="D199" s="6">
        <x:v>1</x:v>
      </x:c>
      <x:c r="E199" s="6" t="s">
        <x:v>148</x:v>
      </x:c>
      <x:c r="F199" s="6"/>
      <x:c r="G199" s="8">
        <x:f>일위대가표!F2477</x:f>
        <x:v>0</x:v>
      </x:c>
      <x:c r="H199" s="8"/>
      <x:c r="I199" s="8">
        <x:f>일위대가표!H2477</x:f>
        <x:v>1188</x:v>
      </x:c>
      <x:c r="J199" s="8"/>
      <x:c r="K199" s="8">
        <x:f>일위대가표!J2477</x:f>
        <x:v>0</x:v>
      </x:c>
      <x:c r="L199" s="8">
        <x:f t="shared" si="3"/>
        <x:v>1188</x:v>
      </x:c>
      <x:c r="M199" s="7"/>
    </x:row>
    <x:row r="200" spans="1:13" ht="19.5" customHeight="1">
      <x:c r="A200" s="6" t="s">
        <x:v>692</x:v>
      </x:c>
      <x:c r="B200" s="6" t="s">
        <x:v>1054</x:v>
      </x:c>
      <x:c r="C200" s="6" t="s">
        <x:v>1020</x:v>
      </x:c>
      <x:c r="D200" s="6">
        <x:v>1</x:v>
      </x:c>
      <x:c r="E200" s="6" t="s">
        <x:v>148</x:v>
      </x:c>
      <x:c r="F200" s="6"/>
      <x:c r="G200" s="8">
        <x:f>일위대가표!F2481</x:f>
        <x:v>0</x:v>
      </x:c>
      <x:c r="H200" s="8"/>
      <x:c r="I200" s="8">
        <x:f>일위대가표!H2481</x:f>
        <x:v>1485</x:v>
      </x:c>
      <x:c r="J200" s="8"/>
      <x:c r="K200" s="8">
        <x:f>일위대가표!J2481</x:f>
        <x:v>0</x:v>
      </x:c>
      <x:c r="L200" s="8">
        <x:f t="shared" si="3"/>
        <x:v>1485</x:v>
      </x:c>
      <x:c r="M200" s="7"/>
    </x:row>
    <x:row r="201" spans="1:13" ht="19.5" customHeight="1">
      <x:c r="A201" s="6" t="s">
        <x:v>584</x:v>
      </x:c>
      <x:c r="B201" s="6" t="s">
        <x:v>1247</x:v>
      </x:c>
      <x:c r="C201" s="6" t="s">
        <x:v>836</x:v>
      </x:c>
      <x:c r="D201" s="6">
        <x:v>1</x:v>
      </x:c>
      <x:c r="E201" s="6" t="s">
        <x:v>148</x:v>
      </x:c>
      <x:c r="F201" s="6"/>
      <x:c r="G201" s="8">
        <x:f>일위대가표!F2493</x:f>
        <x:v>1521</x:v>
      </x:c>
      <x:c r="H201" s="8"/>
      <x:c r="I201" s="8">
        <x:f>일위대가표!H2493</x:f>
        <x:v>41761</x:v>
      </x:c>
      <x:c r="J201" s="8"/>
      <x:c r="K201" s="8">
        <x:f>일위대가표!J2493</x:f>
        <x:v>1538</x:v>
      </x:c>
      <x:c r="L201" s="8">
        <x:f t="shared" si="3"/>
        <x:v>44820</x:v>
      </x:c>
      <x:c r="M201" s="7"/>
    </x:row>
    <x:row r="202" spans="1:13" ht="19.5" customHeight="1">
      <x:c r="A202" s="6" t="s">
        <x:v>521</x:v>
      </x:c>
      <x:c r="B202" s="6" t="s">
        <x:v>1247</x:v>
      </x:c>
      <x:c r="C202" s="6" t="s">
        <x:v>235</x:v>
      </x:c>
      <x:c r="D202" s="6">
        <x:v>1</x:v>
      </x:c>
      <x:c r="E202" s="6" t="s">
        <x:v>148</x:v>
      </x:c>
      <x:c r="F202" s="6"/>
      <x:c r="G202" s="8">
        <x:f>일위대가표!F2505</x:f>
        <x:v>2714</x:v>
      </x:c>
      <x:c r="H202" s="8"/>
      <x:c r="I202" s="8">
        <x:f>일위대가표!H2505</x:f>
        <x:v>48699</x:v>
      </x:c>
      <x:c r="J202" s="8"/>
      <x:c r="K202" s="8">
        <x:f>일위대가표!J2505</x:f>
        <x:v>2790</x:v>
      </x:c>
      <x:c r="L202" s="8">
        <x:f t="shared" si="3"/>
        <x:v>54203</x:v>
      </x:c>
      <x:c r="M202" s="7"/>
    </x:row>
    <x:row r="203" spans="1:13" ht="19.5" customHeight="1">
      <x:c r="A203" s="6" t="s">
        <x:v>696</x:v>
      </x:c>
      <x:c r="B203" s="6" t="s">
        <x:v>1247</x:v>
      </x:c>
      <x:c r="C203" s="6" t="s">
        <x:v>284</x:v>
      </x:c>
      <x:c r="D203" s="6">
        <x:v>1</x:v>
      </x:c>
      <x:c r="E203" s="6" t="s">
        <x:v>148</x:v>
      </x:c>
      <x:c r="F203" s="6"/>
      <x:c r="G203" s="8">
        <x:f>일위대가표!F2517</x:f>
        <x:v>2812</x:v>
      </x:c>
      <x:c r="H203" s="8"/>
      <x:c r="I203" s="8">
        <x:f>일위대가표!H2517</x:f>
        <x:v>54350</x:v>
      </x:c>
      <x:c r="J203" s="8"/>
      <x:c r="K203" s="8">
        <x:f>일위대가표!J2517</x:f>
        <x:v>2821</x:v>
      </x:c>
      <x:c r="L203" s="8">
        <x:f t="shared" si="3"/>
        <x:v>59983</x:v>
      </x:c>
      <x:c r="M203" s="7"/>
    </x:row>
    <x:row r="204" spans="1:13" ht="19.5" customHeight="1">
      <x:c r="A204" s="6" t="s">
        <x:v>835</x:v>
      </x:c>
      <x:c r="B204" s="6" t="s">
        <x:v>1247</x:v>
      </x:c>
      <x:c r="C204" s="6" t="s">
        <x:v>279</x:v>
      </x:c>
      <x:c r="D204" s="6">
        <x:v>1</x:v>
      </x:c>
      <x:c r="E204" s="6" t="s">
        <x:v>148</x:v>
      </x:c>
      <x:c r="F204" s="6"/>
      <x:c r="G204" s="8">
        <x:f>일위대가표!F2529</x:f>
        <x:v>3515</x:v>
      </x:c>
      <x:c r="H204" s="8"/>
      <x:c r="I204" s="8">
        <x:f>일위대가표!H2529</x:f>
        <x:v>79094</x:v>
      </x:c>
      <x:c r="J204" s="8"/>
      <x:c r="K204" s="8">
        <x:f>일위대가표!J2529</x:f>
        <x:v>3450</x:v>
      </x:c>
      <x:c r="L204" s="8">
        <x:f t="shared" si="3"/>
        <x:v>86059</x:v>
      </x:c>
      <x:c r="M204" s="7"/>
    </x:row>
    <x:row r="205" spans="1:13" ht="19.5" customHeight="1">
      <x:c r="A205" s="6" t="s">
        <x:v>555</x:v>
      </x:c>
      <x:c r="B205" s="6" t="s">
        <x:v>1247</x:v>
      </x:c>
      <x:c r="C205" s="6" t="s">
        <x:v>240</x:v>
      </x:c>
      <x:c r="D205" s="6">
        <x:v>1</x:v>
      </x:c>
      <x:c r="E205" s="6" t="s">
        <x:v>148</x:v>
      </x:c>
      <x:c r="F205" s="6"/>
      <x:c r="G205" s="8">
        <x:f>일위대가표!F2541</x:f>
        <x:v>3652</x:v>
      </x:c>
      <x:c r="H205" s="8"/>
      <x:c r="I205" s="8">
        <x:f>일위대가표!H2541</x:f>
        <x:v>95848</x:v>
      </x:c>
      <x:c r="J205" s="8"/>
      <x:c r="K205" s="8">
        <x:f>일위대가표!J2541</x:f>
        <x:v>3492</x:v>
      </x:c>
      <x:c r="L205" s="8">
        <x:f t="shared" si="3"/>
        <x:v>102992</x:v>
      </x:c>
      <x:c r="M205" s="7"/>
    </x:row>
    <x:row r="206" spans="1:13" ht="19.5" customHeight="1">
      <x:c r="A206" s="6" t="s">
        <x:v>511</x:v>
      </x:c>
      <x:c r="B206" s="6" t="s">
        <x:v>1247</x:v>
      </x:c>
      <x:c r="C206" s="6" t="s">
        <x:v>237</x:v>
      </x:c>
      <x:c r="D206" s="6">
        <x:v>1</x:v>
      </x:c>
      <x:c r="E206" s="6" t="s">
        <x:v>148</x:v>
      </x:c>
      <x:c r="F206" s="6"/>
      <x:c r="G206" s="8">
        <x:f>일위대가표!F2553</x:f>
        <x:v>4213</x:v>
      </x:c>
      <x:c r="H206" s="8"/>
      <x:c r="I206" s="8">
        <x:f>일위대가표!H2553</x:f>
        <x:v>127609</x:v>
      </x:c>
      <x:c r="J206" s="8"/>
      <x:c r="K206" s="8">
        <x:f>일위대가표!J2553</x:f>
        <x:v>3876</x:v>
      </x:c>
      <x:c r="L206" s="8">
        <x:f t="shared" si="3"/>
        <x:v>135698</x:v>
      </x:c>
      <x:c r="M206" s="7"/>
    </x:row>
    <x:row r="207" spans="1:13" ht="19.5" customHeight="1">
      <x:c r="A207" s="6" t="s">
        <x:v>816</x:v>
      </x:c>
      <x:c r="B207" s="6" t="s">
        <x:v>1247</x:v>
      </x:c>
      <x:c r="C207" s="6" t="s">
        <x:v>258</x:v>
      </x:c>
      <x:c r="D207" s="6">
        <x:v>1</x:v>
      </x:c>
      <x:c r="E207" s="6" t="s">
        <x:v>148</x:v>
      </x:c>
      <x:c r="F207" s="6"/>
      <x:c r="G207" s="8">
        <x:f>일위대가표!F2565</x:f>
        <x:v>4401</x:v>
      </x:c>
      <x:c r="H207" s="8"/>
      <x:c r="I207" s="8">
        <x:f>일위대가표!H2565</x:f>
        <x:v>137297</x:v>
      </x:c>
      <x:c r="J207" s="8"/>
      <x:c r="K207" s="8">
        <x:f>일위대가표!J2565</x:f>
        <x:v>3934</x:v>
      </x:c>
      <x:c r="L207" s="8">
        <x:f t="shared" si="3"/>
        <x:v>145632</x:v>
      </x:c>
      <x:c r="M207" s="7"/>
    </x:row>
    <x:row r="208" spans="1:13" ht="19.5" customHeight="1">
      <x:c r="A208" s="6" t="s">
        <x:v>460</x:v>
      </x:c>
      <x:c r="B208" s="6" t="s">
        <x:v>1247</x:v>
      </x:c>
      <x:c r="C208" s="6" t="s">
        <x:v>286</x:v>
      </x:c>
      <x:c r="D208" s="6">
        <x:v>1</x:v>
      </x:c>
      <x:c r="E208" s="6" t="s">
        <x:v>148</x:v>
      </x:c>
      <x:c r="F208" s="6"/>
      <x:c r="G208" s="8">
        <x:f>일위대가표!F2577</x:f>
        <x:v>6240</x:v>
      </x:c>
      <x:c r="H208" s="8"/>
      <x:c r="I208" s="8">
        <x:f>일위대가표!H2577</x:f>
        <x:v>185640</x:v>
      </x:c>
      <x:c r="J208" s="8"/>
      <x:c r="K208" s="8">
        <x:f>일위대가표!J2577</x:f>
        <x:v>6809</x:v>
      </x:c>
      <x:c r="L208" s="8">
        <x:f t="shared" si="3"/>
        <x:v>198689</x:v>
      </x:c>
      <x:c r="M208" s="7"/>
    </x:row>
    <x:row r="209" spans="1:13" ht="19.5" customHeight="1">
      <x:c r="A209" s="6" t="s">
        <x:v>412</x:v>
      </x:c>
      <x:c r="B209" s="6" t="s">
        <x:v>1247</x:v>
      </x:c>
      <x:c r="C209" s="6" t="s">
        <x:v>212</x:v>
      </x:c>
      <x:c r="D209" s="6">
        <x:v>1</x:v>
      </x:c>
      <x:c r="E209" s="6" t="s">
        <x:v>148</x:v>
      </x:c>
      <x:c r="F209" s="6"/>
      <x:c r="G209" s="8">
        <x:f>일위대가표!F2589</x:f>
        <x:v>6491</x:v>
      </x:c>
      <x:c r="H209" s="8"/>
      <x:c r="I209" s="8">
        <x:f>일위대가표!H2589</x:f>
        <x:v>198558</x:v>
      </x:c>
      <x:c r="J209" s="8"/>
      <x:c r="K209" s="8">
        <x:f>일위대가표!J2589</x:f>
        <x:v>6885</x:v>
      </x:c>
      <x:c r="L209" s="8">
        <x:f t="shared" si="3"/>
        <x:v>211934</x:v>
      </x:c>
      <x:c r="M209" s="7"/>
    </x:row>
    <x:row r="210" spans="1:13" ht="19.5" customHeight="1">
      <x:c r="A210" s="6" t="s">
        <x:v>476</x:v>
      </x:c>
      <x:c r="B210" s="6" t="s">
        <x:v>1247</x:v>
      </x:c>
      <x:c r="C210" s="6" t="s">
        <x:v>253</x:v>
      </x:c>
      <x:c r="D210" s="6">
        <x:v>1</x:v>
      </x:c>
      <x:c r="E210" s="6" t="s">
        <x:v>148</x:v>
      </x:c>
      <x:c r="F210" s="6"/>
      <x:c r="G210" s="8">
        <x:f>일위대가표!F2601</x:f>
        <x:v>8600</x:v>
      </x:c>
      <x:c r="H210" s="8"/>
      <x:c r="I210" s="8">
        <x:f>일위대가표!H2601</x:f>
        <x:v>249906</x:v>
      </x:c>
      <x:c r="J210" s="8"/>
      <x:c r="K210" s="8">
        <x:f>일위대가표!J2601</x:f>
        <x:v>9202</x:v>
      </x:c>
      <x:c r="L210" s="8">
        <x:f t="shared" si="3"/>
        <x:v>267708</x:v>
      </x:c>
      <x:c r="M210" s="7"/>
    </x:row>
    <x:row r="211" spans="1:13" ht="19.5" customHeight="1">
      <x:c r="A211" s="6" t="s">
        <x:v>699</x:v>
      </x:c>
      <x:c r="B211" s="6" t="s">
        <x:v>1247</x:v>
      </x:c>
      <x:c r="C211" s="6" t="s">
        <x:v>274</x:v>
      </x:c>
      <x:c r="D211" s="6">
        <x:v>1</x:v>
      </x:c>
      <x:c r="E211" s="6" t="s">
        <x:v>148</x:v>
      </x:c>
      <x:c r="F211" s="6"/>
      <x:c r="G211" s="8">
        <x:f>일위대가표!F2613</x:f>
        <x:v>8928</x:v>
      </x:c>
      <x:c r="H211" s="8"/>
      <x:c r="I211" s="8">
        <x:f>일위대가표!H2613</x:f>
        <x:v>266054</x:v>
      </x:c>
      <x:c r="J211" s="8"/>
      <x:c r="K211" s="8">
        <x:f>일위대가표!J2613</x:f>
        <x:v>9301</x:v>
      </x:c>
      <x:c r="L211" s="8">
        <x:f t="shared" si="3"/>
        <x:v>284283</x:v>
      </x:c>
      <x:c r="M211" s="7"/>
    </x:row>
    <x:row r="212" spans="1:13" ht="19.5" customHeight="1">
      <x:c r="A212" s="6" t="s">
        <x:v>518</x:v>
      </x:c>
      <x:c r="B212" s="6" t="s">
        <x:v>1247</x:v>
      </x:c>
      <x:c r="C212" s="6" t="s">
        <x:v>202</x:v>
      </x:c>
      <x:c r="D212" s="6">
        <x:v>1</x:v>
      </x:c>
      <x:c r="E212" s="6" t="s">
        <x:v>148</x:v>
      </x:c>
      <x:c r="F212" s="6"/>
      <x:c r="G212" s="8">
        <x:f>일위대가표!F2625</x:f>
        <x:v>13062</x:v>
      </x:c>
      <x:c r="H212" s="8"/>
      <x:c r="I212" s="8">
        <x:f>일위대가표!H2625</x:f>
        <x:v>332244</x:v>
      </x:c>
      <x:c r="J212" s="8"/>
      <x:c r="K212" s="8">
        <x:f>일위대가표!J2625</x:f>
        <x:v>14179</x:v>
      </x:c>
      <x:c r="L212" s="8">
        <x:f t="shared" si="3"/>
        <x:v>359485</x:v>
      </x:c>
      <x:c r="M212" s="7"/>
    </x:row>
    <x:row r="213" spans="1:13" ht="19.5" customHeight="1">
      <x:c r="A213" s="6" t="s">
        <x:v>819</x:v>
      </x:c>
      <x:c r="B213" s="6" t="s">
        <x:v>1247</x:v>
      </x:c>
      <x:c r="C213" s="6" t="s">
        <x:v>159</x:v>
      </x:c>
      <x:c r="D213" s="6">
        <x:v>1</x:v>
      </x:c>
      <x:c r="E213" s="6" t="s">
        <x:v>148</x:v>
      </x:c>
      <x:c r="F213" s="6"/>
      <x:c r="G213" s="8">
        <x:f>일위대가표!F2637</x:f>
        <x:v>20800</x:v>
      </x:c>
      <x:c r="H213" s="8"/>
      <x:c r="I213" s="8">
        <x:f>일위대가표!H2637</x:f>
        <x:v>437448</x:v>
      </x:c>
      <x:c r="J213" s="8"/>
      <x:c r="K213" s="8">
        <x:f>일위대가표!J2637</x:f>
        <x:v>12296</x:v>
      </x:c>
      <x:c r="L213" s="8">
        <x:f t="shared" si="3"/>
        <x:v>470544</x:v>
      </x:c>
      <x:c r="M213" s="7"/>
    </x:row>
    <x:row r="214" spans="1:13" ht="19.5" customHeight="1">
      <x:c r="A214" s="6" t="s">
        <x:v>894</x:v>
      </x:c>
      <x:c r="B214" s="6" t="s">
        <x:v>1247</x:v>
      </x:c>
      <x:c r="C214" s="6" t="s">
        <x:v>263</x:v>
      </x:c>
      <x:c r="D214" s="6">
        <x:v>1</x:v>
      </x:c>
      <x:c r="E214" s="6" t="s">
        <x:v>148</x:v>
      </x:c>
      <x:c r="F214" s="6"/>
      <x:c r="G214" s="8">
        <x:f>일위대가표!F2649</x:f>
        <x:v>24764</x:v>
      </x:c>
      <x:c r="H214" s="8"/>
      <x:c r="I214" s="8">
        <x:f>일위대가표!H2649</x:f>
        <x:v>634597</x:v>
      </x:c>
      <x:c r="J214" s="8"/>
      <x:c r="K214" s="8">
        <x:f>일위대가표!J2649</x:f>
        <x:v>14133</x:v>
      </x:c>
      <x:c r="L214" s="8">
        <x:f t="shared" si="3"/>
        <x:v>673494</x:v>
      </x:c>
      <x:c r="M214" s="7"/>
    </x:row>
    <x:row r="215" spans="1:13" ht="19.5" customHeight="1">
      <x:c r="A215" s="6" t="s">
        <x:v>667</x:v>
      </x:c>
      <x:c r="B215" s="6" t="s">
        <x:v>1247</x:v>
      </x:c>
      <x:c r="C215" s="6" t="s">
        <x:v>302</x:v>
      </x:c>
      <x:c r="D215" s="6">
        <x:v>1</x:v>
      </x:c>
      <x:c r="E215" s="6" t="s">
        <x:v>148</x:v>
      </x:c>
      <x:c r="F215" s="6"/>
      <x:c r="G215" s="8">
        <x:f>일위대가표!F2661</x:f>
        <x:v>41778</x:v>
      </x:c>
      <x:c r="H215" s="8"/>
      <x:c r="I215" s="8">
        <x:f>일위대가표!H2661</x:f>
        <x:v>813967</x:v>
      </x:c>
      <x:c r="J215" s="8"/>
      <x:c r="K215" s="8">
        <x:f>일위대가표!J2661</x:f>
        <x:v>25443</x:v>
      </x:c>
      <x:c r="L215" s="8">
        <x:f t="shared" si="3"/>
        <x:v>881188</x:v>
      </x:c>
      <x:c r="M215" s="7"/>
    </x:row>
    <x:row r="216" spans="1:13" ht="19.5" customHeight="1">
      <x:c r="A216" s="6" t="s">
        <x:v>557</x:v>
      </x:c>
      <x:c r="B216" s="6" t="s">
        <x:v>1247</x:v>
      </x:c>
      <x:c r="C216" s="6" t="s">
        <x:v>245</x:v>
      </x:c>
      <x:c r="D216" s="6">
        <x:v>1</x:v>
      </x:c>
      <x:c r="E216" s="6" t="s">
        <x:v>148</x:v>
      </x:c>
      <x:c r="F216" s="6"/>
      <x:c r="G216" s="8">
        <x:f>일위대가표!F2673</x:f>
        <x:v>48674</x:v>
      </x:c>
      <x:c r="H216" s="8"/>
      <x:c r="I216" s="8">
        <x:f>일위대가표!H2673</x:f>
        <x:v>1120325</x:v>
      </x:c>
      <x:c r="J216" s="8"/>
      <x:c r="K216" s="8">
        <x:f>일위대가표!J2673</x:f>
        <x:v>31930</x:v>
      </x:c>
      <x:c r="L216" s="8">
        <x:f t="shared" si="3"/>
        <x:v>1200929</x:v>
      </x:c>
      <x:c r="M216" s="7"/>
    </x:row>
    <x:row r="217" spans="1:13" ht="19.5" customHeight="1">
      <x:c r="A217" s="6" t="s">
        <x:v>464</x:v>
      </x:c>
      <x:c r="B217" s="6" t="s">
        <x:v>1247</x:v>
      </x:c>
      <x:c r="C217" s="6" t="s">
        <x:v>180</x:v>
      </x:c>
      <x:c r="D217" s="6">
        <x:v>1</x:v>
      </x:c>
      <x:c r="E217" s="6" t="s">
        <x:v>148</x:v>
      </x:c>
      <x:c r="F217" s="6"/>
      <x:c r="G217" s="8">
        <x:f>일위대가표!F2685</x:f>
        <x:v>52547</x:v>
      </x:c>
      <x:c r="H217" s="8"/>
      <x:c r="I217" s="8">
        <x:f>일위대가표!H2685</x:f>
        <x:v>1328578</x:v>
      </x:c>
      <x:c r="J217" s="8"/>
      <x:c r="K217" s="8">
        <x:f>일위대가표!J2685</x:f>
        <x:v>33108</x:v>
      </x:c>
      <x:c r="L217" s="8">
        <x:f t="shared" si="3"/>
        <x:v>1414233</x:v>
      </x:c>
      <x:c r="M217" s="7"/>
    </x:row>
    <x:row r="218" spans="1:13" ht="19.5" customHeight="1">
      <x:c r="A218" s="6" t="s">
        <x:v>79</x:v>
      </x:c>
      <x:c r="B218" s="6" t="s">
        <x:v>1247</x:v>
      </x:c>
      <x:c r="C218" s="6" t="s">
        <x:v>259</x:v>
      </x:c>
      <x:c r="D218" s="6">
        <x:v>1</x:v>
      </x:c>
      <x:c r="E218" s="6" t="s">
        <x:v>148</x:v>
      </x:c>
      <x:c r="F218" s="6"/>
      <x:c r="G218" s="8">
        <x:f>일위대가표!F2697</x:f>
        <x:v>58730</x:v>
      </x:c>
      <x:c r="H218" s="8"/>
      <x:c r="I218" s="8">
        <x:f>일위대가표!H2697</x:f>
        <x:v>1637761</x:v>
      </x:c>
      <x:c r="J218" s="8"/>
      <x:c r="K218" s="8">
        <x:f>일위대가표!J2697</x:f>
        <x:v>35484</x:v>
      </x:c>
      <x:c r="L218" s="8">
        <x:f t="shared" si="3"/>
        <x:v>1731975</x:v>
      </x:c>
      <x:c r="M218" s="7"/>
    </x:row>
    <x:row r="219" spans="1:13" ht="19.5" customHeight="1">
      <x:c r="A219" s="6" t="s">
        <x:v>798</x:v>
      </x:c>
      <x:c r="B219" s="6" t="s">
        <x:v>1247</x:v>
      </x:c>
      <x:c r="C219" s="6" t="s">
        <x:v>209</x:v>
      </x:c>
      <x:c r="D219" s="6">
        <x:v>1</x:v>
      </x:c>
      <x:c r="E219" s="6" t="s">
        <x:v>148</x:v>
      </x:c>
      <x:c r="F219" s="6"/>
      <x:c r="G219" s="8">
        <x:f>일위대가표!F2709</x:f>
        <x:v>62603</x:v>
      </x:c>
      <x:c r="H219" s="8"/>
      <x:c r="I219" s="8">
        <x:f>일위대가표!H2709</x:f>
        <x:v>1846823</x:v>
      </x:c>
      <x:c r="J219" s="8"/>
      <x:c r="K219" s="8">
        <x:f>일위대가표!J2709</x:f>
        <x:v>36662</x:v>
      </x:c>
      <x:c r="L219" s="8">
        <x:f t="shared" si="3"/>
        <x:v>1946088</x:v>
      </x:c>
      <x:c r="M219" s="7"/>
    </x:row>
    <x:row r="220" spans="1:13" ht="19.5" customHeight="1">
      <x:c r="A220" s="6" t="s">
        <x:v>520</x:v>
      </x:c>
      <x:c r="B220" s="6" t="s">
        <x:v>1016</x:v>
      </x:c>
      <x:c r="C220" s="6" t="s">
        <x:v>1123</x:v>
      </x:c>
      <x:c r="D220" s="6">
        <x:v>1</x:v>
      </x:c>
      <x:c r="E220" s="6" t="s">
        <x:v>265</x:v>
      </x:c>
      <x:c r="F220" s="6"/>
      <x:c r="G220" s="8">
        <x:f>일위대가표!F2719</x:f>
        <x:v>11002</x:v>
      </x:c>
      <x:c r="H220" s="8"/>
      <x:c r="I220" s="8">
        <x:f>일위대가표!H2719</x:f>
        <x:v>3811</x:v>
      </x:c>
      <x:c r="J220" s="8"/>
      <x:c r="K220" s="8">
        <x:f>일위대가표!J2719</x:f>
        <x:v>18</x:v>
      </x:c>
      <x:c r="L220" s="8">
        <x:f t="shared" si="3"/>
        <x:v>14831</x:v>
      </x:c>
      <x:c r="M220" s="7"/>
    </x:row>
    <x:row r="221" spans="1:13" ht="19.5" customHeight="1">
      <x:c r="A221" s="6" t="s">
        <x:v>815</x:v>
      </x:c>
      <x:c r="B221" s="6" t="s">
        <x:v>99</x:v>
      </x:c>
      <x:c r="C221" s="6" t="s">
        <x:v>55</x:v>
      </x:c>
      <x:c r="D221" s="6">
        <x:v>1</x:v>
      </x:c>
      <x:c r="E221" s="6" t="s">
        <x:v>265</x:v>
      </x:c>
      <x:c r="F221" s="6"/>
      <x:c r="G221" s="8">
        <x:f>일위대가표!F2725</x:f>
        <x:v>4950</x:v>
      </x:c>
      <x:c r="H221" s="8"/>
      <x:c r="I221" s="8">
        <x:f>일위대가표!H2725</x:f>
        <x:v>5308</x:v>
      </x:c>
      <x:c r="J221" s="8"/>
      <x:c r="K221" s="8">
        <x:f>일위대가표!J2725</x:f>
        <x:v>0</x:v>
      </x:c>
      <x:c r="L221" s="8">
        <x:f t="shared" si="3"/>
        <x:v>10258</x:v>
      </x:c>
      <x:c r="M221" s="7"/>
    </x:row>
    <x:row r="222" spans="1:13" ht="20.25" customHeight="1">
      <x:c r="A222" s="6" t="s">
        <x:v>873</x:v>
      </x:c>
      <x:c r="B222" s="30" t="s">
        <x:v>918</x:v>
      </x:c>
      <x:c r="C222" s="6" t="s">
        <x:v>1248</x:v>
      </x:c>
      <x:c r="D222" s="6">
        <x:v>1</x:v>
      </x:c>
      <x:c r="E222" s="6" t="s">
        <x:v>148</x:v>
      </x:c>
      <x:c r="F222" s="6"/>
      <x:c r="G222" s="8">
        <x:f>일위대가표!F2729</x:f>
        <x:v>0</x:v>
      </x:c>
      <x:c r="H222" s="8"/>
      <x:c r="I222" s="8">
        <x:f>일위대가표!H2729</x:f>
        <x:v>0</x:v>
      </x:c>
      <x:c r="J222" s="8"/>
      <x:c r="K222" s="8">
        <x:f>일위대가표!J2729</x:f>
        <x:v>0</x:v>
      </x:c>
      <x:c r="L222" s="8">
        <x:f t="shared" si="3"/>
        <x:v>0</x:v>
      </x:c>
      <x:c r="M222" s="7"/>
    </x:row>
    <x:row r="223" spans="1:13" ht="20.25" customHeight="1">
      <x:c r="A223" s="6" t="s">
        <x:v>468</x:v>
      </x:c>
      <x:c r="B223" s="30" t="s">
        <x:v>918</x:v>
      </x:c>
      <x:c r="C223" s="6" t="s">
        <x:v>1458</x:v>
      </x:c>
      <x:c r="D223" s="6">
        <x:v>1</x:v>
      </x:c>
      <x:c r="E223" s="6" t="s">
        <x:v>148</x:v>
      </x:c>
      <x:c r="F223" s="6"/>
      <x:c r="G223" s="8">
        <x:f>일위대가표!F2733</x:f>
        <x:v>0</x:v>
      </x:c>
      <x:c r="H223" s="8"/>
      <x:c r="I223" s="8">
        <x:f>일위대가표!H2733</x:f>
        <x:v>0</x:v>
      </x:c>
      <x:c r="J223" s="8"/>
      <x:c r="K223" s="8">
        <x:f>일위대가표!J2733</x:f>
        <x:v>0</x:v>
      </x:c>
      <x:c r="L223" s="8">
        <x:f t="shared" si="3"/>
        <x:v>0</x:v>
      </x:c>
      <x:c r="M223" s="7"/>
    </x:row>
    <x:row r="224" spans="1:13" ht="20.25" customHeight="1">
      <x:c r="A224" s="6" t="s">
        <x:v>784</x:v>
      </x:c>
      <x:c r="B224" s="30" t="s">
        <x:v>918</x:v>
      </x:c>
      <x:c r="C224" s="6" t="s">
        <x:v>1428</x:v>
      </x:c>
      <x:c r="D224" s="6">
        <x:v>1</x:v>
      </x:c>
      <x:c r="E224" s="6" t="s">
        <x:v>148</x:v>
      </x:c>
      <x:c r="F224" s="6"/>
      <x:c r="G224" s="8">
        <x:f>일위대가표!F2737</x:f>
        <x:v>0</x:v>
      </x:c>
      <x:c r="H224" s="8"/>
      <x:c r="I224" s="8">
        <x:f>일위대가표!H2737</x:f>
        <x:v>0</x:v>
      </x:c>
      <x:c r="J224" s="8"/>
      <x:c r="K224" s="8">
        <x:f>일위대가표!J2737</x:f>
        <x:v>0</x:v>
      </x:c>
      <x:c r="L224" s="8">
        <x:f t="shared" si="3"/>
        <x:v>0</x:v>
      </x:c>
      <x:c r="M224" s="7"/>
    </x:row>
    <x:row r="225" spans="1:13" ht="20.25" customHeight="1">
      <x:c r="A225" s="6" t="s">
        <x:v>62</x:v>
      </x:c>
      <x:c r="B225" s="30" t="s">
        <x:v>918</x:v>
      </x:c>
      <x:c r="C225" s="6" t="s">
        <x:v>1480</x:v>
      </x:c>
      <x:c r="D225" s="6">
        <x:v>1</x:v>
      </x:c>
      <x:c r="E225" s="6" t="s">
        <x:v>148</x:v>
      </x:c>
      <x:c r="F225" s="6"/>
      <x:c r="G225" s="8">
        <x:f>일위대가표!F2741</x:f>
        <x:v>0</x:v>
      </x:c>
      <x:c r="H225" s="8"/>
      <x:c r="I225" s="8">
        <x:f>일위대가표!H2741</x:f>
        <x:v>0</x:v>
      </x:c>
      <x:c r="J225" s="8"/>
      <x:c r="K225" s="8">
        <x:f>일위대가표!J2741</x:f>
        <x:v>0</x:v>
      </x:c>
      <x:c r="L225" s="8">
        <x:f t="shared" si="3"/>
        <x:v>0</x:v>
      </x:c>
      <x:c r="M225" s="7"/>
    </x:row>
    <x:row r="226" spans="1:13" ht="20.25" customHeight="1">
      <x:c r="A226" s="6" t="s">
        <x:v>812</x:v>
      </x:c>
      <x:c r="B226" s="30" t="s">
        <x:v>918</x:v>
      </x:c>
      <x:c r="C226" s="6" t="s">
        <x:v>1479</x:v>
      </x:c>
      <x:c r="D226" s="6">
        <x:v>1</x:v>
      </x:c>
      <x:c r="E226" s="6" t="s">
        <x:v>148</x:v>
      </x:c>
      <x:c r="F226" s="6"/>
      <x:c r="G226" s="8">
        <x:f>일위대가표!F2745</x:f>
        <x:v>0</x:v>
      </x:c>
      <x:c r="H226" s="8"/>
      <x:c r="I226" s="8">
        <x:f>일위대가표!H2745</x:f>
        <x:v>0</x:v>
      </x:c>
      <x:c r="J226" s="8"/>
      <x:c r="K226" s="8">
        <x:f>일위대가표!J2745</x:f>
        <x:v>0</x:v>
      </x:c>
      <x:c r="L226" s="8">
        <x:f t="shared" si="3"/>
        <x:v>0</x:v>
      </x:c>
      <x:c r="M226" s="7"/>
    </x:row>
    <x:row r="227" spans="1:13" ht="20.25" customHeight="1">
      <x:c r="A227" s="6" t="s">
        <x:v>513</x:v>
      </x:c>
      <x:c r="B227" s="30" t="s">
        <x:v>918</x:v>
      </x:c>
      <x:c r="C227" s="6" t="s">
        <x:v>1221</x:v>
      </x:c>
      <x:c r="D227" s="6">
        <x:v>1</x:v>
      </x:c>
      <x:c r="E227" s="6" t="s">
        <x:v>148</x:v>
      </x:c>
      <x:c r="F227" s="6"/>
      <x:c r="G227" s="8">
        <x:f>일위대가표!F2749</x:f>
        <x:v>0</x:v>
      </x:c>
      <x:c r="H227" s="8"/>
      <x:c r="I227" s="8">
        <x:f>일위대가표!H2749</x:f>
        <x:v>0</x:v>
      </x:c>
      <x:c r="J227" s="8"/>
      <x:c r="K227" s="8">
        <x:f>일위대가표!J2749</x:f>
        <x:v>0</x:v>
      </x:c>
      <x:c r="L227" s="8">
        <x:f t="shared" si="3"/>
        <x:v>0</x:v>
      </x:c>
      <x:c r="M227" s="7"/>
    </x:row>
    <x:row r="228" spans="1:13" ht="20.25" customHeight="1">
      <x:c r="A228" s="6" t="s">
        <x:v>90</x:v>
      </x:c>
      <x:c r="B228" s="30" t="s">
        <x:v>918</x:v>
      </x:c>
      <x:c r="C228" s="6" t="s">
        <x:v>1185</x:v>
      </x:c>
      <x:c r="D228" s="6">
        <x:v>1</x:v>
      </x:c>
      <x:c r="E228" s="6" t="s">
        <x:v>148</x:v>
      </x:c>
      <x:c r="F228" s="6"/>
      <x:c r="G228" s="8">
        <x:f>일위대가표!F2753</x:f>
        <x:v>0</x:v>
      </x:c>
      <x:c r="H228" s="8"/>
      <x:c r="I228" s="8">
        <x:f>일위대가표!H2753</x:f>
        <x:v>0</x:v>
      </x:c>
      <x:c r="J228" s="8"/>
      <x:c r="K228" s="8">
        <x:f>일위대가표!J2753</x:f>
        <x:v>0</x:v>
      </x:c>
      <x:c r="L228" s="8">
        <x:f t="shared" si="3"/>
        <x:v>0</x:v>
      </x:c>
      <x:c r="M228" s="7"/>
    </x:row>
    <x:row r="229" spans="1:13" ht="20.25" customHeight="1">
      <x:c r="A229" s="6" t="s">
        <x:v>450</x:v>
      </x:c>
      <x:c r="B229" s="30" t="s">
        <x:v>918</x:v>
      </x:c>
      <x:c r="C229" s="6" t="s">
        <x:v>1036</x:v>
      </x:c>
      <x:c r="D229" s="6">
        <x:v>1</x:v>
      </x:c>
      <x:c r="E229" s="6" t="s">
        <x:v>148</x:v>
      </x:c>
      <x:c r="F229" s="6"/>
      <x:c r="G229" s="8">
        <x:f>일위대가표!F2757</x:f>
        <x:v>0</x:v>
      </x:c>
      <x:c r="H229" s="8"/>
      <x:c r="I229" s="8">
        <x:f>일위대가표!H2757</x:f>
        <x:v>0</x:v>
      </x:c>
      <x:c r="J229" s="8"/>
      <x:c r="K229" s="8">
        <x:f>일위대가표!J2757</x:f>
        <x:v>0</x:v>
      </x:c>
      <x:c r="L229" s="8">
        <x:f t="shared" si="3"/>
        <x:v>0</x:v>
      </x:c>
      <x:c r="M229" s="7"/>
    </x:row>
    <x:row r="230" spans="1:13" ht="20.25" customHeight="1">
      <x:c r="A230" s="6" t="s">
        <x:v>510</x:v>
      </x:c>
      <x:c r="B230" s="30" t="s">
        <x:v>918</x:v>
      </x:c>
      <x:c r="C230" s="6" t="s">
        <x:v>1451</x:v>
      </x:c>
      <x:c r="D230" s="6">
        <x:v>1</x:v>
      </x:c>
      <x:c r="E230" s="6" t="s">
        <x:v>148</x:v>
      </x:c>
      <x:c r="F230" s="6"/>
      <x:c r="G230" s="8">
        <x:f>일위대가표!F2761</x:f>
        <x:v>0</x:v>
      </x:c>
      <x:c r="H230" s="8"/>
      <x:c r="I230" s="8">
        <x:f>일위대가표!H2761</x:f>
        <x:v>0</x:v>
      </x:c>
      <x:c r="J230" s="8"/>
      <x:c r="K230" s="8">
        <x:f>일위대가표!J2761</x:f>
        <x:v>0</x:v>
      </x:c>
      <x:c r="L230" s="8">
        <x:f t="shared" si="3"/>
        <x:v>0</x:v>
      </x:c>
      <x:c r="M230" s="7"/>
    </x:row>
    <x:row r="231" spans="1:13" ht="20.25" customHeight="1">
      <x:c r="A231" s="6" t="s">
        <x:v>426</x:v>
      </x:c>
      <x:c r="B231" s="30" t="s">
        <x:v>918</x:v>
      </x:c>
      <x:c r="C231" s="6" t="s">
        <x:v>1455</x:v>
      </x:c>
      <x:c r="D231" s="6">
        <x:v>1</x:v>
      </x:c>
      <x:c r="E231" s="6" t="s">
        <x:v>148</x:v>
      </x:c>
      <x:c r="F231" s="6"/>
      <x:c r="G231" s="8">
        <x:f>일위대가표!F2765</x:f>
        <x:v>0</x:v>
      </x:c>
      <x:c r="H231" s="8"/>
      <x:c r="I231" s="8">
        <x:f>일위대가표!H2765</x:f>
        <x:v>0</x:v>
      </x:c>
      <x:c r="J231" s="8"/>
      <x:c r="K231" s="8">
        <x:f>일위대가표!J2765</x:f>
        <x:v>0</x:v>
      </x:c>
      <x:c r="L231" s="8">
        <x:f t="shared" si="3"/>
        <x:v>0</x:v>
      </x:c>
      <x:c r="M231" s="7"/>
    </x:row>
    <x:row r="232" spans="1:13" ht="20.25" customHeight="1">
      <x:c r="A232" s="6" t="s">
        <x:v>567</x:v>
      </x:c>
      <x:c r="B232" s="30" t="s">
        <x:v>918</x:v>
      </x:c>
      <x:c r="C232" s="6" t="s">
        <x:v>1205</x:v>
      </x:c>
      <x:c r="D232" s="6">
        <x:v>1</x:v>
      </x:c>
      <x:c r="E232" s="6" t="s">
        <x:v>148</x:v>
      </x:c>
      <x:c r="F232" s="6"/>
      <x:c r="G232" s="8">
        <x:f>일위대가표!F2769</x:f>
        <x:v>0</x:v>
      </x:c>
      <x:c r="H232" s="8"/>
      <x:c r="I232" s="8">
        <x:f>일위대가표!H2769</x:f>
        <x:v>0</x:v>
      </x:c>
      <x:c r="J232" s="8"/>
      <x:c r="K232" s="8">
        <x:f>일위대가표!J2769</x:f>
        <x:v>0</x:v>
      </x:c>
      <x:c r="L232" s="8">
        <x:f t="shared" si="3"/>
        <x:v>0</x:v>
      </x:c>
      <x:c r="M232" s="7"/>
    </x:row>
    <x:row r="233" spans="1:13" ht="20.25" customHeight="1">
      <x:c r="A233" s="6" t="s">
        <x:v>385</x:v>
      </x:c>
      <x:c r="B233" s="30" t="s">
        <x:v>918</x:v>
      </x:c>
      <x:c r="C233" s="6" t="s">
        <x:v>1236</x:v>
      </x:c>
      <x:c r="D233" s="6">
        <x:v>1</x:v>
      </x:c>
      <x:c r="E233" s="6" t="s">
        <x:v>148</x:v>
      </x:c>
      <x:c r="F233" s="6"/>
      <x:c r="G233" s="8">
        <x:f>일위대가표!F2773</x:f>
        <x:v>0</x:v>
      </x:c>
      <x:c r="H233" s="8"/>
      <x:c r="I233" s="8">
        <x:f>일위대가표!H2773</x:f>
        <x:v>0</x:v>
      </x:c>
      <x:c r="J233" s="8"/>
      <x:c r="K233" s="8">
        <x:f>일위대가표!J2773</x:f>
        <x:v>0</x:v>
      </x:c>
      <x:c r="L233" s="8">
        <x:f t="shared" si="3"/>
        <x:v>0</x:v>
      </x:c>
      <x:c r="M233" s="7"/>
    </x:row>
    <x:row r="234" spans="1:13" ht="20.25" customHeight="1">
      <x:c r="A234" s="6" t="s">
        <x:v>647</x:v>
      </x:c>
      <x:c r="B234" s="30" t="s">
        <x:v>918</x:v>
      </x:c>
      <x:c r="C234" s="6" t="s">
        <x:v>1209</x:v>
      </x:c>
      <x:c r="D234" s="6">
        <x:v>1</x:v>
      </x:c>
      <x:c r="E234" s="6" t="s">
        <x:v>148</x:v>
      </x:c>
      <x:c r="F234" s="6"/>
      <x:c r="G234" s="8">
        <x:f>일위대가표!F2777</x:f>
        <x:v>0</x:v>
      </x:c>
      <x:c r="H234" s="8"/>
      <x:c r="I234" s="8">
        <x:f>일위대가표!H2777</x:f>
        <x:v>0</x:v>
      </x:c>
      <x:c r="J234" s="8"/>
      <x:c r="K234" s="8">
        <x:f>일위대가표!J2777</x:f>
        <x:v>0</x:v>
      </x:c>
      <x:c r="L234" s="8">
        <x:f t="shared" si="3"/>
        <x:v>0</x:v>
      </x:c>
      <x:c r="M234" s="7"/>
    </x:row>
    <x:row r="235" spans="1:13" ht="20.25" customHeight="1">
      <x:c r="A235" s="6" t="s">
        <x:v>638</x:v>
      </x:c>
      <x:c r="B235" s="30" t="s">
        <x:v>918</x:v>
      </x:c>
      <x:c r="C235" s="6" t="s">
        <x:v>1237</x:v>
      </x:c>
      <x:c r="D235" s="6">
        <x:v>1</x:v>
      </x:c>
      <x:c r="E235" s="6" t="s">
        <x:v>148</x:v>
      </x:c>
      <x:c r="F235" s="6"/>
      <x:c r="G235" s="8">
        <x:f>일위대가표!F2781</x:f>
        <x:v>0</x:v>
      </x:c>
      <x:c r="H235" s="8"/>
      <x:c r="I235" s="8">
        <x:f>일위대가표!H2781</x:f>
        <x:v>0</x:v>
      </x:c>
      <x:c r="J235" s="8"/>
      <x:c r="K235" s="8">
        <x:f>일위대가표!J2781</x:f>
        <x:v>0</x:v>
      </x:c>
      <x:c r="L235" s="8">
        <x:f t="shared" si="3"/>
        <x:v>0</x:v>
      </x:c>
      <x:c r="M235" s="7"/>
    </x:row>
    <x:row r="236" spans="1:13" ht="20.25" customHeight="1">
      <x:c r="A236" s="6" t="s">
        <x:v>669</x:v>
      </x:c>
      <x:c r="B236" s="30" t="s">
        <x:v>918</x:v>
      </x:c>
      <x:c r="C236" s="6" t="s">
        <x:v>1456</x:v>
      </x:c>
      <x:c r="D236" s="6">
        <x:v>1</x:v>
      </x:c>
      <x:c r="E236" s="6" t="s">
        <x:v>148</x:v>
      </x:c>
      <x:c r="F236" s="6"/>
      <x:c r="G236" s="8">
        <x:f>일위대가표!F2785</x:f>
        <x:v>0</x:v>
      </x:c>
      <x:c r="H236" s="8"/>
      <x:c r="I236" s="8">
        <x:f>일위대가표!H2785</x:f>
        <x:v>0</x:v>
      </x:c>
      <x:c r="J236" s="8"/>
      <x:c r="K236" s="8">
        <x:f>일위대가표!J2785</x:f>
        <x:v>0</x:v>
      </x:c>
      <x:c r="L236" s="8">
        <x:f t="shared" si="3"/>
        <x:v>0</x:v>
      </x:c>
      <x:c r="M236" s="7"/>
    </x:row>
    <x:row r="237" spans="1:13" ht="20.25" customHeight="1">
      <x:c r="A237" s="6" t="s">
        <x:v>93</x:v>
      </x:c>
      <x:c r="B237" s="30" t="s">
        <x:v>918</x:v>
      </x:c>
      <x:c r="C237" s="6" t="s">
        <x:v>1481</x:v>
      </x:c>
      <x:c r="D237" s="6">
        <x:v>1</x:v>
      </x:c>
      <x:c r="E237" s="6" t="s">
        <x:v>148</x:v>
      </x:c>
      <x:c r="F237" s="6"/>
      <x:c r="G237" s="8">
        <x:f>일위대가표!F2789</x:f>
        <x:v>0</x:v>
      </x:c>
      <x:c r="H237" s="8"/>
      <x:c r="I237" s="8">
        <x:f>일위대가표!H2789</x:f>
        <x:v>0</x:v>
      </x:c>
      <x:c r="J237" s="8"/>
      <x:c r="K237" s="8">
        <x:f>일위대가표!J2789</x:f>
        <x:v>0</x:v>
      </x:c>
      <x:c r="L237" s="8">
        <x:f t="shared" si="3"/>
        <x:v>0</x:v>
      </x:c>
      <x:c r="M237" s="7"/>
    </x:row>
    <x:row r="238" spans="1:13" ht="20.25" customHeight="1">
      <x:c r="A238" s="6" t="s">
        <x:v>663</x:v>
      </x:c>
      <x:c r="B238" s="30" t="s">
        <x:v>918</x:v>
      </x:c>
      <x:c r="C238" s="6" t="s">
        <x:v>1199</x:v>
      </x:c>
      <x:c r="D238" s="6">
        <x:v>1</x:v>
      </x:c>
      <x:c r="E238" s="6" t="s">
        <x:v>148</x:v>
      </x:c>
      <x:c r="F238" s="6"/>
      <x:c r="G238" s="8">
        <x:f>일위대가표!F2793</x:f>
        <x:v>0</x:v>
      </x:c>
      <x:c r="H238" s="8"/>
      <x:c r="I238" s="8">
        <x:f>일위대가표!H2793</x:f>
        <x:v>0</x:v>
      </x:c>
      <x:c r="J238" s="8"/>
      <x:c r="K238" s="8">
        <x:f>일위대가표!J2793</x:f>
        <x:v>0</x:v>
      </x:c>
      <x:c r="L238" s="8">
        <x:f t="shared" si="3"/>
        <x:v>0</x:v>
      </x:c>
      <x:c r="M238" s="7"/>
    </x:row>
    <x:row r="239" spans="1:13" ht="20.25" customHeight="1">
      <x:c r="A239" s="6" t="s">
        <x:v>783</x:v>
      </x:c>
      <x:c r="B239" s="30" t="s">
        <x:v>918</x:v>
      </x:c>
      <x:c r="C239" s="6" t="s">
        <x:v>1161</x:v>
      </x:c>
      <x:c r="D239" s="6">
        <x:v>1</x:v>
      </x:c>
      <x:c r="E239" s="6" t="s">
        <x:v>148</x:v>
      </x:c>
      <x:c r="F239" s="6"/>
      <x:c r="G239" s="8">
        <x:f>일위대가표!F2797</x:f>
        <x:v>0</x:v>
      </x:c>
      <x:c r="H239" s="8"/>
      <x:c r="I239" s="8">
        <x:f>일위대가표!H2797</x:f>
        <x:v>0</x:v>
      </x:c>
      <x:c r="J239" s="8"/>
      <x:c r="K239" s="8">
        <x:f>일위대가표!J2797</x:f>
        <x:v>0</x:v>
      </x:c>
      <x:c r="L239" s="8">
        <x:f t="shared" si="3"/>
        <x:v>0</x:v>
      </x:c>
      <x:c r="M239" s="7"/>
    </x:row>
    <x:row r="240" spans="1:13" ht="20.25" customHeight="1">
      <x:c r="A240" s="6" t="s">
        <x:v>646</x:v>
      </x:c>
      <x:c r="B240" s="30" t="s">
        <x:v>918</x:v>
      </x:c>
      <x:c r="C240" s="6" t="s">
        <x:v>1156</x:v>
      </x:c>
      <x:c r="D240" s="6">
        <x:v>1</x:v>
      </x:c>
      <x:c r="E240" s="6" t="s">
        <x:v>148</x:v>
      </x:c>
      <x:c r="F240" s="6"/>
      <x:c r="G240" s="8">
        <x:f>일위대가표!F2801</x:f>
        <x:v>0</x:v>
      </x:c>
      <x:c r="H240" s="8"/>
      <x:c r="I240" s="8">
        <x:f>일위대가표!H2801</x:f>
        <x:v>0</x:v>
      </x:c>
      <x:c r="J240" s="8"/>
      <x:c r="K240" s="8">
        <x:f>일위대가표!J2801</x:f>
        <x:v>0</x:v>
      </x:c>
      <x:c r="L240" s="8">
        <x:f t="shared" si="3"/>
        <x:v>0</x:v>
      </x:c>
      <x:c r="M240" s="7"/>
    </x:row>
    <x:row r="241" spans="1:13" ht="20.25" customHeight="1">
      <x:c r="A241" s="6" t="s">
        <x:v>77</x:v>
      </x:c>
      <x:c r="B241" s="30" t="s">
        <x:v>918</x:v>
      </x:c>
      <x:c r="C241" s="6" t="s">
        <x:v>1188</x:v>
      </x:c>
      <x:c r="D241" s="6">
        <x:v>1</x:v>
      </x:c>
      <x:c r="E241" s="6" t="s">
        <x:v>148</x:v>
      </x:c>
      <x:c r="F241" s="6"/>
      <x:c r="G241" s="8">
        <x:f>일위대가표!F2805</x:f>
        <x:v>0</x:v>
      </x:c>
      <x:c r="H241" s="8"/>
      <x:c r="I241" s="8">
        <x:f>일위대가표!H2805</x:f>
        <x:v>0</x:v>
      </x:c>
      <x:c r="J241" s="8"/>
      <x:c r="K241" s="8">
        <x:f>일위대가표!J2805</x:f>
        <x:v>0</x:v>
      </x:c>
      <x:c r="L241" s="8">
        <x:f t="shared" si="3"/>
        <x:v>0</x:v>
      </x:c>
      <x:c r="M241" s="7"/>
    </x:row>
    <x:row r="242" spans="1:13" ht="20.25" customHeight="1">
      <x:c r="A242" s="6" t="s">
        <x:v>780</x:v>
      </x:c>
      <x:c r="B242" s="30" t="s">
        <x:v>918</x:v>
      </x:c>
      <x:c r="C242" s="6" t="s">
        <x:v>1204</x:v>
      </x:c>
      <x:c r="D242" s="6">
        <x:v>1</x:v>
      </x:c>
      <x:c r="E242" s="6" t="s">
        <x:v>148</x:v>
      </x:c>
      <x:c r="F242" s="6"/>
      <x:c r="G242" s="8">
        <x:f>일위대가표!F2809</x:f>
        <x:v>0</x:v>
      </x:c>
      <x:c r="H242" s="8"/>
      <x:c r="I242" s="8">
        <x:f>일위대가표!H2809</x:f>
        <x:v>0</x:v>
      </x:c>
      <x:c r="J242" s="8"/>
      <x:c r="K242" s="8">
        <x:f>일위대가표!J2809</x:f>
        <x:v>0</x:v>
      </x:c>
      <x:c r="L242" s="8">
        <x:f t="shared" si="3"/>
        <x:v>0</x:v>
      </x:c>
      <x:c r="M242" s="7"/>
    </x:row>
    <x:row r="243" spans="1:13" ht="20.25" customHeight="1">
      <x:c r="A243" s="6" t="s">
        <x:v>85</x:v>
      </x:c>
      <x:c r="B243" s="30" t="s">
        <x:v>918</x:v>
      </x:c>
      <x:c r="C243" s="6" t="s">
        <x:v>1208</x:v>
      </x:c>
      <x:c r="D243" s="6">
        <x:v>1</x:v>
      </x:c>
      <x:c r="E243" s="6" t="s">
        <x:v>148</x:v>
      </x:c>
      <x:c r="F243" s="6"/>
      <x:c r="G243" s="8">
        <x:f>일위대가표!F2813</x:f>
        <x:v>0</x:v>
      </x:c>
      <x:c r="H243" s="8"/>
      <x:c r="I243" s="8">
        <x:f>일위대가표!H2813</x:f>
        <x:v>0</x:v>
      </x:c>
      <x:c r="J243" s="8"/>
      <x:c r="K243" s="8">
        <x:f>일위대가표!J2813</x:f>
        <x:v>0</x:v>
      </x:c>
      <x:c r="L243" s="8">
        <x:f t="shared" si="3"/>
        <x:v>0</x:v>
      </x:c>
      <x:c r="M243" s="7"/>
    </x:row>
    <x:row r="244" spans="1:13" ht="20.25" customHeight="1">
      <x:c r="A244" s="6" t="s">
        <x:v>668</x:v>
      </x:c>
      <x:c r="B244" s="30" t="s">
        <x:v>918</x:v>
      </x:c>
      <x:c r="C244" s="6" t="s">
        <x:v>1177</x:v>
      </x:c>
      <x:c r="D244" s="6">
        <x:v>1</x:v>
      </x:c>
      <x:c r="E244" s="6" t="s">
        <x:v>148</x:v>
      </x:c>
      <x:c r="F244" s="6"/>
      <x:c r="G244" s="8">
        <x:f>일위대가표!F2817</x:f>
        <x:v>0</x:v>
      </x:c>
      <x:c r="H244" s="8"/>
      <x:c r="I244" s="8">
        <x:f>일위대가표!H2817</x:f>
        <x:v>0</x:v>
      </x:c>
      <x:c r="J244" s="8"/>
      <x:c r="K244" s="8">
        <x:f>일위대가표!J2817</x:f>
        <x:v>0</x:v>
      </x:c>
      <x:c r="L244" s="8">
        <x:f t="shared" si="3"/>
        <x:v>0</x:v>
      </x:c>
      <x:c r="M244" s="7"/>
    </x:row>
    <x:row r="245" spans="1:13" ht="20.25" customHeight="1">
      <x:c r="A245" s="6" t="s">
        <x:v>642</x:v>
      </x:c>
      <x:c r="B245" s="30" t="s">
        <x:v>918</x:v>
      </x:c>
      <x:c r="C245" s="6" t="s">
        <x:v>1196</x:v>
      </x:c>
      <x:c r="D245" s="6">
        <x:v>1</x:v>
      </x:c>
      <x:c r="E245" s="6" t="s">
        <x:v>148</x:v>
      </x:c>
      <x:c r="F245" s="6"/>
      <x:c r="G245" s="8">
        <x:f>일위대가표!F2821</x:f>
        <x:v>0</x:v>
      </x:c>
      <x:c r="H245" s="8"/>
      <x:c r="I245" s="8">
        <x:f>일위대가표!H2821</x:f>
        <x:v>0</x:v>
      </x:c>
      <x:c r="J245" s="8"/>
      <x:c r="K245" s="8">
        <x:f>일위대가표!J2821</x:f>
        <x:v>0</x:v>
      </x:c>
      <x:c r="L245" s="8">
        <x:f t="shared" si="3"/>
        <x:v>0</x:v>
      </x:c>
      <x:c r="M245" s="7"/>
    </x:row>
    <x:row r="246" spans="1:13" ht="20.25" customHeight="1">
      <x:c r="A246" s="6" t="s">
        <x:v>458</x:v>
      </x:c>
      <x:c r="B246" s="30" t="s">
        <x:v>918</x:v>
      </x:c>
      <x:c r="C246" s="6" t="s">
        <x:v>1174</x:v>
      </x:c>
      <x:c r="D246" s="6">
        <x:v>1</x:v>
      </x:c>
      <x:c r="E246" s="6" t="s">
        <x:v>148</x:v>
      </x:c>
      <x:c r="F246" s="6"/>
      <x:c r="G246" s="8">
        <x:f>일위대가표!F2825</x:f>
        <x:v>0</x:v>
      </x:c>
      <x:c r="H246" s="8"/>
      <x:c r="I246" s="8">
        <x:f>일위대가표!H2825</x:f>
        <x:v>0</x:v>
      </x:c>
      <x:c r="J246" s="8"/>
      <x:c r="K246" s="8">
        <x:f>일위대가표!J2825</x:f>
        <x:v>0</x:v>
      </x:c>
      <x:c r="L246" s="8">
        <x:f t="shared" si="3"/>
        <x:v>0</x:v>
      </x:c>
      <x:c r="M246" s="7"/>
    </x:row>
    <x:row r="247" spans="1:13" ht="20.25" customHeight="1">
      <x:c r="A247" s="6" t="s">
        <x:v>92</x:v>
      </x:c>
      <x:c r="B247" s="30" t="s">
        <x:v>918</x:v>
      </x:c>
      <x:c r="C247" s="6" t="s">
        <x:v>1213</x:v>
      </x:c>
      <x:c r="D247" s="6">
        <x:v>1</x:v>
      </x:c>
      <x:c r="E247" s="6" t="s">
        <x:v>148</x:v>
      </x:c>
      <x:c r="F247" s="6"/>
      <x:c r="G247" s="8">
        <x:f>일위대가표!F2829</x:f>
        <x:v>0</x:v>
      </x:c>
      <x:c r="H247" s="8"/>
      <x:c r="I247" s="8">
        <x:f>일위대가표!H2829</x:f>
        <x:v>0</x:v>
      </x:c>
      <x:c r="J247" s="8"/>
      <x:c r="K247" s="8">
        <x:f>일위대가표!J2829</x:f>
        <x:v>0</x:v>
      </x:c>
      <x:c r="L247" s="8">
        <x:f t="shared" si="3"/>
        <x:v>0</x:v>
      </x:c>
      <x:c r="M247" s="7"/>
    </x:row>
    <x:row r="248" spans="1:13" ht="20.25" customHeight="1">
      <x:c r="A248" s="6" t="s">
        <x:v>796</x:v>
      </x:c>
      <x:c r="B248" s="30" t="s">
        <x:v>918</x:v>
      </x:c>
      <x:c r="C248" s="6" t="s">
        <x:v>1230</x:v>
      </x:c>
      <x:c r="D248" s="6">
        <x:v>1</x:v>
      </x:c>
      <x:c r="E248" s="6" t="s">
        <x:v>148</x:v>
      </x:c>
      <x:c r="F248" s="6"/>
      <x:c r="G248" s="8">
        <x:f>일위대가표!F2833</x:f>
        <x:v>0</x:v>
      </x:c>
      <x:c r="H248" s="8"/>
      <x:c r="I248" s="8">
        <x:f>일위대가표!H2833</x:f>
        <x:v>0</x:v>
      </x:c>
      <x:c r="J248" s="8"/>
      <x:c r="K248" s="8">
        <x:f>일위대가표!J2833</x:f>
        <x:v>0</x:v>
      </x:c>
      <x:c r="L248" s="8">
        <x:f t="shared" si="3"/>
        <x:v>0</x:v>
      </x:c>
      <x:c r="M248" s="7"/>
    </x:row>
    <x:row r="249" spans="1:13" ht="20.25" customHeight="1">
      <x:c r="A249" s="6" t="s">
        <x:v>542</x:v>
      </x:c>
      <x:c r="B249" s="30" t="s">
        <x:v>918</x:v>
      </x:c>
      <x:c r="C249" s="6" t="s">
        <x:v>1189</x:v>
      </x:c>
      <x:c r="D249" s="6">
        <x:v>1</x:v>
      </x:c>
      <x:c r="E249" s="6" t="s">
        <x:v>148</x:v>
      </x:c>
      <x:c r="F249" s="6"/>
      <x:c r="G249" s="8">
        <x:f>일위대가표!F2837</x:f>
        <x:v>0</x:v>
      </x:c>
      <x:c r="H249" s="8"/>
      <x:c r="I249" s="8">
        <x:f>일위대가표!H2837</x:f>
        <x:v>0</x:v>
      </x:c>
      <x:c r="J249" s="8"/>
      <x:c r="K249" s="8">
        <x:f>일위대가표!J2837</x:f>
        <x:v>0</x:v>
      </x:c>
      <x:c r="L249" s="8">
        <x:f t="shared" si="3"/>
        <x:v>0</x:v>
      </x:c>
      <x:c r="M249" s="7"/>
    </x:row>
    <x:row r="250" spans="1:13" ht="20.25" customHeight="1">
      <x:c r="A250" s="6" t="s">
        <x:v>605</x:v>
      </x:c>
      <x:c r="B250" s="30" t="s">
        <x:v>918</x:v>
      </x:c>
      <x:c r="C250" s="6" t="s">
        <x:v>1171</x:v>
      </x:c>
      <x:c r="D250" s="6">
        <x:v>1</x:v>
      </x:c>
      <x:c r="E250" s="6" t="s">
        <x:v>148</x:v>
      </x:c>
      <x:c r="F250" s="6"/>
      <x:c r="G250" s="8">
        <x:f>일위대가표!F2841</x:f>
        <x:v>0</x:v>
      </x:c>
      <x:c r="H250" s="8"/>
      <x:c r="I250" s="8">
        <x:f>일위대가표!H2841</x:f>
        <x:v>0</x:v>
      </x:c>
      <x:c r="J250" s="8"/>
      <x:c r="K250" s="8">
        <x:f>일위대가표!J2841</x:f>
        <x:v>0</x:v>
      </x:c>
      <x:c r="L250" s="8">
        <x:f t="shared" si="3"/>
        <x:v>0</x:v>
      </x:c>
      <x:c r="M250" s="7"/>
    </x:row>
    <x:row r="251" spans="1:13" ht="20.25" customHeight="1">
      <x:c r="A251" s="6" t="s">
        <x:v>112</x:v>
      </x:c>
      <x:c r="B251" s="30" t="s">
        <x:v>918</x:v>
      </x:c>
      <x:c r="C251" s="6" t="s">
        <x:v>1158</x:v>
      </x:c>
      <x:c r="D251" s="6">
        <x:v>1</x:v>
      </x:c>
      <x:c r="E251" s="6" t="s">
        <x:v>148</x:v>
      </x:c>
      <x:c r="F251" s="6"/>
      <x:c r="G251" s="8">
        <x:f>일위대가표!F2845</x:f>
        <x:v>0</x:v>
      </x:c>
      <x:c r="H251" s="8"/>
      <x:c r="I251" s="8">
        <x:f>일위대가표!H2845</x:f>
        <x:v>0</x:v>
      </x:c>
      <x:c r="J251" s="8"/>
      <x:c r="K251" s="8">
        <x:f>일위대가표!J2845</x:f>
        <x:v>0</x:v>
      </x:c>
      <x:c r="L251" s="8">
        <x:f t="shared" si="3"/>
        <x:v>0</x:v>
      </x:c>
      <x:c r="M251" s="7"/>
    </x:row>
    <x:row r="252" spans="1:13" ht="20.25" customHeight="1">
      <x:c r="A252" s="6" t="s">
        <x:v>806</x:v>
      </x:c>
      <x:c r="B252" s="30" t="s">
        <x:v>918</x:v>
      </x:c>
      <x:c r="C252" s="6" t="s">
        <x:v>1180</x:v>
      </x:c>
      <x:c r="D252" s="6">
        <x:v>1</x:v>
      </x:c>
      <x:c r="E252" s="6" t="s">
        <x:v>148</x:v>
      </x:c>
      <x:c r="F252" s="6"/>
      <x:c r="G252" s="8">
        <x:f>일위대가표!F2849</x:f>
        <x:v>0</x:v>
      </x:c>
      <x:c r="H252" s="8"/>
      <x:c r="I252" s="8">
        <x:f>일위대가표!H2849</x:f>
        <x:v>0</x:v>
      </x:c>
      <x:c r="J252" s="8"/>
      <x:c r="K252" s="8">
        <x:f>일위대가표!J2849</x:f>
        <x:v>0</x:v>
      </x:c>
      <x:c r="L252" s="8">
        <x:f t="shared" si="3"/>
        <x:v>0</x:v>
      </x:c>
      <x:c r="M252" s="7"/>
    </x:row>
    <x:row r="253" spans="1:13" ht="20.25" customHeight="1">
      <x:c r="A253" s="6" t="s">
        <x:v>462</x:v>
      </x:c>
      <x:c r="B253" s="30" t="s">
        <x:v>918</x:v>
      </x:c>
      <x:c r="C253" s="6" t="s">
        <x:v>1176</x:v>
      </x:c>
      <x:c r="D253" s="6">
        <x:v>1</x:v>
      </x:c>
      <x:c r="E253" s="6" t="s">
        <x:v>148</x:v>
      </x:c>
      <x:c r="F253" s="6"/>
      <x:c r="G253" s="8">
        <x:f>일위대가표!F2853</x:f>
        <x:v>0</x:v>
      </x:c>
      <x:c r="H253" s="8"/>
      <x:c r="I253" s="8">
        <x:f>일위대가표!H2853</x:f>
        <x:v>0</x:v>
      </x:c>
      <x:c r="J253" s="8"/>
      <x:c r="K253" s="8">
        <x:f>일위대가표!J2853</x:f>
        <x:v>0</x:v>
      </x:c>
      <x:c r="L253" s="8">
        <x:f t="shared" ref="L253:L309" si="4">SUM(G253:K253)</x:f>
        <x:v>0</x:v>
      </x:c>
      <x:c r="M253" s="7"/>
    </x:row>
    <x:row r="254" spans="1:13" ht="20.25" customHeight="1">
      <x:c r="A254" s="6" t="s">
        <x:v>807</x:v>
      </x:c>
      <x:c r="B254" s="30" t="s">
        <x:v>918</x:v>
      </x:c>
      <x:c r="C254" s="6" t="s">
        <x:v>1153</x:v>
      </x:c>
      <x:c r="D254" s="6">
        <x:v>1</x:v>
      </x:c>
      <x:c r="E254" s="6" t="s">
        <x:v>148</x:v>
      </x:c>
      <x:c r="F254" s="6"/>
      <x:c r="G254" s="8">
        <x:f>일위대가표!F2857</x:f>
        <x:v>0</x:v>
      </x:c>
      <x:c r="H254" s="8"/>
      <x:c r="I254" s="8">
        <x:f>일위대가표!H2857</x:f>
        <x:v>0</x:v>
      </x:c>
      <x:c r="J254" s="8"/>
      <x:c r="K254" s="8">
        <x:f>일위대가표!J2857</x:f>
        <x:v>0</x:v>
      </x:c>
      <x:c r="L254" s="8">
        <x:f t="shared" si="4"/>
        <x:v>0</x:v>
      </x:c>
      <x:c r="M254" s="7"/>
    </x:row>
    <x:row r="255" spans="1:13" ht="20.25" customHeight="1">
      <x:c r="A255" s="6" t="s">
        <x:v>788</x:v>
      </x:c>
      <x:c r="B255" s="30" t="s">
        <x:v>918</x:v>
      </x:c>
      <x:c r="C255" s="6" t="s">
        <x:v>1439</x:v>
      </x:c>
      <x:c r="D255" s="6">
        <x:v>1</x:v>
      </x:c>
      <x:c r="E255" s="6" t="s">
        <x:v>148</x:v>
      </x:c>
      <x:c r="F255" s="6"/>
      <x:c r="G255" s="8">
        <x:f>일위대가표!F2861</x:f>
        <x:v>0</x:v>
      </x:c>
      <x:c r="H255" s="8"/>
      <x:c r="I255" s="8">
        <x:f>일위대가표!H2861</x:f>
        <x:v>0</x:v>
      </x:c>
      <x:c r="J255" s="8"/>
      <x:c r="K255" s="8">
        <x:f>일위대가표!J2861</x:f>
        <x:v>0</x:v>
      </x:c>
      <x:c r="L255" s="8">
        <x:f t="shared" si="4"/>
        <x:v>0</x:v>
      </x:c>
      <x:c r="M255" s="7"/>
    </x:row>
    <x:row r="256" spans="1:13" ht="20.25" customHeight="1">
      <x:c r="A256" s="6" t="s">
        <x:v>826</x:v>
      </x:c>
      <x:c r="B256" s="30" t="s">
        <x:v>918</x:v>
      </x:c>
      <x:c r="C256" s="6" t="s">
        <x:v>1454</x:v>
      </x:c>
      <x:c r="D256" s="6">
        <x:v>1</x:v>
      </x:c>
      <x:c r="E256" s="6" t="s">
        <x:v>148</x:v>
      </x:c>
      <x:c r="F256" s="6"/>
      <x:c r="G256" s="8">
        <x:f>일위대가표!F2865</x:f>
        <x:v>0</x:v>
      </x:c>
      <x:c r="H256" s="8"/>
      <x:c r="I256" s="8">
        <x:f>일위대가표!H2865</x:f>
        <x:v>0</x:v>
      </x:c>
      <x:c r="J256" s="8"/>
      <x:c r="K256" s="8">
        <x:f>일위대가표!J2865</x:f>
        <x:v>0</x:v>
      </x:c>
      <x:c r="L256" s="8">
        <x:f t="shared" si="4"/>
        <x:v>0</x:v>
      </x:c>
      <x:c r="M256" s="7"/>
    </x:row>
    <x:row r="257" spans="1:13" ht="20.25" customHeight="1">
      <x:c r="A257" s="6" t="s">
        <x:v>594</x:v>
      </x:c>
      <x:c r="B257" s="30" t="s">
        <x:v>437</x:v>
      </x:c>
      <x:c r="C257" s="154" t="s">
        <x:v>1304</x:v>
      </x:c>
      <x:c r="D257" s="6">
        <x:v>1</x:v>
      </x:c>
      <x:c r="E257" s="6" t="s">
        <x:v>148</x:v>
      </x:c>
      <x:c r="F257" s="6"/>
      <x:c r="G257" s="8">
        <x:f>일위대가표!F2871</x:f>
        <x:v>0</x:v>
      </x:c>
      <x:c r="H257" s="8"/>
      <x:c r="I257" s="8">
        <x:f>일위대가표!H2872</x:f>
        <x:v>14666.888888888889</x:v>
      </x:c>
      <x:c r="J257" s="8"/>
      <x:c r="K257" s="8">
        <x:f>일위대가표!J2872</x:f>
        <x:v>440</x:v>
      </x:c>
      <x:c r="L257" s="8">
        <x:f t="shared" si="4"/>
        <x:v>15106.888888888889</x:v>
      </x:c>
      <x:c r="M257" s="7"/>
    </x:row>
    <x:row r="258" spans="1:13" ht="20.25" customHeight="1">
      <x:c r="A258" s="6" t="s">
        <x:v>659</x:v>
      </x:c>
      <x:c r="B258" s="30" t="s">
        <x:v>437</x:v>
      </x:c>
      <x:c r="C258" s="154" t="s">
        <x:v>951</x:v>
      </x:c>
      <x:c r="D258" s="6">
        <x:v>1</x:v>
      </x:c>
      <x:c r="E258" s="6" t="s">
        <x:v>148</x:v>
      </x:c>
      <x:c r="F258" s="6"/>
      <x:c r="G258" s="8">
        <x:f>일위대가표!F2877</x:f>
        <x:v>0</x:v>
      </x:c>
      <x:c r="H258" s="8"/>
      <x:c r="I258" s="8">
        <x:f>일위대가표!H2878</x:f>
        <x:v>24000.363636363636</x:v>
      </x:c>
      <x:c r="J258" s="8"/>
      <x:c r="K258" s="8">
        <x:f>일위대가표!J2878</x:f>
        <x:v>720</x:v>
      </x:c>
      <x:c r="L258" s="8">
        <x:f t="shared" si="4"/>
        <x:v>24720.363636363636</x:v>
      </x:c>
      <x:c r="M258" s="7"/>
    </x:row>
    <x:row r="259" spans="1:13" ht="20.25" customHeight="1">
      <x:c r="A259" s="6" t="s">
        <x:v>641</x:v>
      </x:c>
      <x:c r="B259" s="30" t="s">
        <x:v>437</x:v>
      </x:c>
      <x:c r="C259" s="154" t="s">
        <x:v>1369</x:v>
      </x:c>
      <x:c r="D259" s="6">
        <x:v>1</x:v>
      </x:c>
      <x:c r="E259" s="6" t="s">
        <x:v>148</x:v>
      </x:c>
      <x:c r="F259" s="6"/>
      <x:c r="G259" s="8">
        <x:f>일위대가표!F2883</x:f>
        <x:v>0</x:v>
      </x:c>
      <x:c r="H259" s="8"/>
      <x:c r="I259" s="8">
        <x:f>일위대가표!H2884</x:f>
        <x:v>12571.619047619048</x:v>
      </x:c>
      <x:c r="J259" s="8"/>
      <x:c r="K259" s="8">
        <x:f>일위대가표!J2884</x:f>
        <x:v>377.14285714285717</x:v>
      </x:c>
      <x:c r="L259" s="8">
        <x:f t="shared" si="4"/>
        <x:v>12948.761904761905</x:v>
      </x:c>
      <x:c r="M259" s="7"/>
    </x:row>
    <x:row r="260" spans="1:13" ht="20.25" customHeight="1">
      <x:c r="A260" s="6" t="s">
        <x:v>442</x:v>
      </x:c>
      <x:c r="B260" s="30" t="s">
        <x:v>437</x:v>
      </x:c>
      <x:c r="C260" s="154" t="s">
        <x:v>922</x:v>
      </x:c>
      <x:c r="D260" s="6">
        <x:v>1</x:v>
      </x:c>
      <x:c r="E260" s="6" t="s">
        <x:v>148</x:v>
      </x:c>
      <x:c r="F260" s="6"/>
      <x:c r="G260" s="8">
        <x:f>일위대가표!F2889</x:f>
        <x:v>0</x:v>
      </x:c>
      <x:c r="H260" s="8"/>
      <x:c r="I260" s="8">
        <x:f>일위대가표!H2890</x:f>
        <x:v>22000.333333333332</x:v>
      </x:c>
      <x:c r="J260" s="8"/>
      <x:c r="K260" s="8">
        <x:f>일위대가표!J2889</x:f>
        <x:v>15840</x:v>
      </x:c>
      <x:c r="L260" s="8">
        <x:f t="shared" si="4"/>
        <x:v>37840.333333333328</x:v>
      </x:c>
      <x:c r="M260" s="7"/>
    </x:row>
    <x:row r="261" spans="1:13" ht="20.25" customHeight="1">
      <x:c r="A261" s="6" t="s">
        <x:v>844</x:v>
      </x:c>
      <x:c r="B261" s="30" t="s">
        <x:v>437</x:v>
      </x:c>
      <x:c r="C261" s="154" t="s">
        <x:v>940</x:v>
      </x:c>
      <x:c r="D261" s="6">
        <x:v>1</x:v>
      </x:c>
      <x:c r="E261" s="6" t="s">
        <x:v>148</x:v>
      </x:c>
      <x:c r="F261" s="6"/>
      <x:c r="G261" s="8">
        <x:f>일위대가표!F2895</x:f>
        <x:v>0</x:v>
      </x:c>
      <x:c r="H261" s="8"/>
      <x:c r="I261" s="8">
        <x:f>일위대가표!H2946</x:f>
        <x:v>24147.657142857144</x:v>
      </x:c>
      <x:c r="J261" s="8"/>
      <x:c r="K261" s="8">
        <x:f>일위대가표!J2890</x:f>
        <x:v>377.14285714285717</x:v>
      </x:c>
      <x:c r="L261" s="8">
        <x:f t="shared" si="4"/>
        <x:v>24524.800000000003</x:v>
      </x:c>
      <x:c r="M261" s="7"/>
    </x:row>
    <x:row r="262" spans="1:13" ht="20.25" customHeight="1">
      <x:c r="A262" s="6" t="s">
        <x:v>892</x:v>
      </x:c>
      <x:c r="B262" s="30" t="s">
        <x:v>437</x:v>
      </x:c>
      <x:c r="C262" s="154" t="s">
        <x:v>958</x:v>
      </x:c>
      <x:c r="D262" s="6">
        <x:v>1</x:v>
      </x:c>
      <x:c r="E262" s="6" t="s">
        <x:v>148</x:v>
      </x:c>
      <x:c r="F262" s="6"/>
      <x:c r="G262" s="8">
        <x:f>일위대가표!F2904</x:f>
        <x:v>940.33333333333337</x:v>
      </x:c>
      <x:c r="H262" s="8"/>
      <x:c r="I262" s="8">
        <x:f>일위대가표!H2904</x:f>
        <x:v>17607.666666666668</x:v>
      </x:c>
      <x:c r="J262" s="8"/>
      <x:c r="K262" s="8">
        <x:f>일위대가표!J2904</x:f>
        <x:v>2916.6666666666665</x:v>
      </x:c>
      <x:c r="L262" s="8">
        <x:f t="shared" si="4"/>
        <x:v>21464.666666666668</x:v>
      </x:c>
      <x:c r="M262" s="7"/>
    </x:row>
    <x:row r="263" spans="1:13" ht="20.25" customHeight="1">
      <x:c r="A263" s="6" t="s">
        <x:v>887</x:v>
      </x:c>
      <x:c r="B263" s="30" t="s">
        <x:v>437</x:v>
      </x:c>
      <x:c r="C263" s="154" t="s">
        <x:v>945</x:v>
      </x:c>
      <x:c r="D263" s="6">
        <x:v>1</x:v>
      </x:c>
      <x:c r="E263" s="6" t="s">
        <x:v>148</x:v>
      </x:c>
      <x:c r="F263" s="6"/>
      <x:c r="G263" s="8">
        <x:f>일위대가표!F2911</x:f>
        <x:v>1456</x:v>
      </x:c>
      <x:c r="H263" s="8"/>
      <x:c r="I263" s="8">
        <x:f>일위대가표!H2911</x:f>
        <x:v>27263.483870967742</x:v>
      </x:c>
      <x:c r="J263" s="8"/>
      <x:c r="K263" s="8">
        <x:f>일위대가표!J2911</x:f>
        <x:v>4516.1290322580644</x:v>
      </x:c>
      <x:c r="L263" s="8">
        <x:f t="shared" si="4"/>
        <x:v>33235.612903225803</x:v>
      </x:c>
      <x:c r="M263" s="7"/>
    </x:row>
    <x:row r="264" spans="1:13" ht="20.25" customHeight="1">
      <x:c r="A264" s="6" t="s">
        <x:v>755</x:v>
      </x:c>
      <x:c r="B264" s="30" t="s">
        <x:v>437</x:v>
      </x:c>
      <x:c r="C264" s="154" t="s">
        <x:v>942</x:v>
      </x:c>
      <x:c r="D264" s="6">
        <x:v>1</x:v>
      </x:c>
      <x:c r="E264" s="6" t="s">
        <x:v>148</x:v>
      </x:c>
      <x:c r="F264" s="6"/>
      <x:c r="G264" s="8">
        <x:f>일위대가표!F2918</x:f>
        <x:v>2507.5555555555557</x:v>
      </x:c>
      <x:c r="H264" s="8"/>
      <x:c r="I264" s="8">
        <x:f>일위대가표!H2918</x:f>
        <x:v>46953.777777777781</x:v>
      </x:c>
      <x:c r="J264" s="8"/>
      <x:c r="K264" s="8">
        <x:f>일위대가표!J2918</x:f>
        <x:v>7777.7777777777774</x:v>
      </x:c>
      <x:c r="L264" s="8">
        <x:f t="shared" si="4"/>
        <x:v>57239.111111111109</x:v>
      </x:c>
      <x:c r="M264" s="7"/>
    </x:row>
    <x:row r="265" spans="1:13" ht="20.25" customHeight="1">
      <x:c r="A265" s="6" t="s">
        <x:v>843</x:v>
      </x:c>
      <x:c r="B265" s="30" t="s">
        <x:v>437</x:v>
      </x:c>
      <x:c r="C265" s="154" t="s">
        <x:v>913</x:v>
      </x:c>
      <x:c r="D265" s="6">
        <x:v>1</x:v>
      </x:c>
      <x:c r="E265" s="6" t="s">
        <x:v>148</x:v>
      </x:c>
      <x:c r="F265" s="6"/>
      <x:c r="G265" s="8">
        <x:f>일위대가표!F2925</x:f>
        <x:v>3472</x:v>
      </x:c>
      <x:c r="H265" s="8"/>
      <x:c r="I265" s="8">
        <x:f>일위대가표!H2925</x:f>
        <x:v>65012.923076923078</x:v>
      </x:c>
      <x:c r="J265" s="8"/>
      <x:c r="K265" s="8">
        <x:f>일위대가표!J2925</x:f>
        <x:v>10769.23076923077</x:v>
      </x:c>
      <x:c r="L265" s="8">
        <x:f t="shared" si="4"/>
        <x:v>79254.153846153844</x:v>
      </x:c>
      <x:c r="M265" s="7"/>
    </x:row>
    <x:row r="266" spans="1:13" ht="20.25" customHeight="1">
      <x:c r="A266" s="6" t="s">
        <x:v>880</x:v>
      </x:c>
      <x:c r="B266" s="30" t="s">
        <x:v>437</x:v>
      </x:c>
      <x:c r="C266" s="154" t="s">
        <x:v>949</x:v>
      </x:c>
      <x:c r="D266" s="6">
        <x:v>1</x:v>
      </x:c>
      <x:c r="E266" s="6" t="s">
        <x:v>148</x:v>
      </x:c>
      <x:c r="F266" s="6"/>
      <x:c r="G266" s="8">
        <x:f>일위대가표!F2932</x:f>
        <x:v>5642</x:v>
      </x:c>
      <x:c r="H266" s="8"/>
      <x:c r="I266" s="8">
        <x:f>일위대가표!H2932</x:f>
        <x:v>105646</x:v>
      </x:c>
      <x:c r="J266" s="8"/>
      <x:c r="K266" s="8">
        <x:f>일위대가표!J2932</x:f>
        <x:v>17500</x:v>
      </x:c>
      <x:c r="L266" s="8">
        <x:f t="shared" si="4"/>
        <x:v>128788</x:v>
      </x:c>
      <x:c r="M266" s="7"/>
    </x:row>
    <x:row r="267" spans="1:13" ht="20.25" customHeight="1">
      <x:c r="A267" s="6" t="s">
        <x:v>570</x:v>
      </x:c>
      <x:c r="B267" s="30" t="s">
        <x:v>437</x:v>
      </x:c>
      <x:c r="C267" s="154" t="s">
        <x:v>487</x:v>
      </x:c>
      <x:c r="D267" s="6">
        <x:v>1</x:v>
      </x:c>
      <x:c r="E267" s="6" t="s">
        <x:v>148</x:v>
      </x:c>
      <x:c r="F267" s="6"/>
      <x:c r="G267" s="8">
        <x:f>일위대가표!F2939</x:f>
        <x:v>806</x:v>
      </x:c>
      <x:c r="H267" s="8"/>
      <x:c r="I267" s="8">
        <x:f>일위대가표!H2939</x:f>
        <x:v>15092.285714285714</x:v>
      </x:c>
      <x:c r="J267" s="8"/>
      <x:c r="K267" s="8">
        <x:f>일위대가표!J2939</x:f>
        <x:v>2500</x:v>
      </x:c>
      <x:c r="L267" s="8">
        <x:f t="shared" si="4"/>
        <x:v>18398.285714285714</x:v>
      </x:c>
      <x:c r="M267" s="7"/>
    </x:row>
    <x:row r="268" spans="1:13" ht="20.25" customHeight="1">
      <x:c r="A268" s="6" t="s">
        <x:v>818</x:v>
      </x:c>
      <x:c r="B268" s="30" t="s">
        <x:v>437</x:v>
      </x:c>
      <x:c r="C268" s="154" t="s">
        <x:v>1348</x:v>
      </x:c>
      <x:c r="D268" s="6">
        <x:v>1</x:v>
      </x:c>
      <x:c r="E268" s="6" t="s">
        <x:v>148</x:v>
      </x:c>
      <x:c r="F268" s="6"/>
      <x:c r="G268" s="8">
        <x:f>일위대가표!F2946</x:f>
        <x:v>1289.5999999999999</x:v>
      </x:c>
      <x:c r="H268" s="8"/>
      <x:c r="I268" s="8">
        <x:f>일위대가표!H2946</x:f>
        <x:v>24147.657142857144</x:v>
      </x:c>
      <x:c r="J268" s="8"/>
      <x:c r="K268" s="8">
        <x:f>일위대가표!J2946</x:f>
        <x:v>4000</x:v>
      </x:c>
      <x:c r="L268" s="8">
        <x:f t="shared" si="4"/>
        <x:v>29437.257142857143</x:v>
      </x:c>
      <x:c r="M268" s="7"/>
    </x:row>
    <x:row r="269" spans="1:13" ht="20.25" customHeight="1">
      <x:c r="A269" s="6" t="s">
        <x:v>652</x:v>
      </x:c>
      <x:c r="B269" s="30" t="s">
        <x:v>437</x:v>
      </x:c>
      <x:c r="C269" s="154" t="s">
        <x:v>335</x:v>
      </x:c>
      <x:c r="D269" s="6">
        <x:v>1</x:v>
      </x:c>
      <x:c r="E269" s="6" t="s">
        <x:v>148</x:v>
      </x:c>
      <x:c r="F269" s="6"/>
      <x:c r="G269" s="8">
        <x:f>일위대가표!F2953</x:f>
        <x:v>2051.6363636363635</x:v>
      </x:c>
      <x:c r="H269" s="8"/>
      <x:c r="I269" s="8">
        <x:f>일위대가표!H2953</x:f>
        <x:v>38416.727272727272</x:v>
      </x:c>
      <x:c r="J269" s="8"/>
      <x:c r="K269" s="8">
        <x:f>일위대가표!J2953</x:f>
        <x:v>6363.636363636364</x:v>
      </x:c>
      <x:c r="L269" s="8">
        <x:f t="shared" si="4"/>
        <x:v>46832</x:v>
      </x:c>
      <x:c r="M269" s="7"/>
    </x:row>
    <x:row r="270" spans="1:13" ht="20.25" customHeight="1">
      <x:c r="A270" s="6" t="s">
        <x:v>587</x:v>
      </x:c>
      <x:c r="B270" s="30" t="s">
        <x:v>437</x:v>
      </x:c>
      <x:c r="C270" s="154" t="s">
        <x:v>480</x:v>
      </x:c>
      <x:c r="D270" s="6">
        <x:v>1</x:v>
      </x:c>
      <x:c r="E270" s="6" t="s">
        <x:v>148</x:v>
      </x:c>
      <x:c r="F270" s="6"/>
      <x:c r="G270" s="8">
        <x:f>일위대가표!F2960</x:f>
        <x:v>3009.0666666666666</x:v>
      </x:c>
      <x:c r="H270" s="8"/>
      <x:c r="I270" s="8">
        <x:f>일위대가표!H2960</x:f>
        <x:v>56344.533333333333</x:v>
      </x:c>
      <x:c r="J270" s="8"/>
      <x:c r="K270" s="8">
        <x:f>일위대가표!J2960</x:f>
        <x:v>9333.3333333333339</x:v>
      </x:c>
      <x:c r="L270" s="8">
        <x:f t="shared" si="4"/>
        <x:v>68686.933333333334</x:v>
      </x:c>
      <x:c r="M270" s="7"/>
    </x:row>
    <x:row r="271" spans="1:13" ht="20.25" customHeight="1">
      <x:c r="A271" s="6" t="s">
        <x:v>849</x:v>
      </x:c>
      <x:c r="B271" s="30" t="s">
        <x:v>437</x:v>
      </x:c>
      <x:c r="C271" s="154" t="s">
        <x:v>497</x:v>
      </x:c>
      <x:c r="D271" s="6">
        <x:v>1</x:v>
      </x:c>
      <x:c r="E271" s="6" t="s">
        <x:v>148</x:v>
      </x:c>
      <x:c r="F271" s="6"/>
      <x:c r="G271" s="8">
        <x:f>일위대가표!F2967</x:f>
        <x:v>4513.6000000000004</x:v>
      </x:c>
      <x:c r="H271" s="8"/>
      <x:c r="I271" s="8">
        <x:f>일위대가표!H2967</x:f>
        <x:v>84516.800000000003</x:v>
      </x:c>
      <x:c r="J271" s="8"/>
      <x:c r="K271" s="8">
        <x:f>일위대가표!J2967</x:f>
        <x:v>14000</x:v>
      </x:c>
      <x:c r="L271" s="8">
        <x:f t="shared" si="4"/>
        <x:v>103030.40000000001</x:v>
      </x:c>
      <x:c r="M271" s="7"/>
    </x:row>
    <x:row r="272" spans="1:13" ht="20.25" customHeight="1">
      <x:c r="A272" s="6" t="s">
        <x:v>786</x:v>
      </x:c>
      <x:c r="B272" s="30" t="s">
        <x:v>634</x:v>
      </x:c>
      <x:c r="C272" s="154" t="s">
        <x:v>466</x:v>
      </x:c>
      <x:c r="D272" s="6">
        <x:v>1</x:v>
      </x:c>
      <x:c r="E272" s="6" t="s">
        <x:v>148</x:v>
      </x:c>
      <x:c r="F272" s="6"/>
      <x:c r="G272" s="8">
        <x:f>일위대가표!F2974</x:f>
        <x:v>2375.5789473684213</x:v>
      </x:c>
      <x:c r="H272" s="8"/>
      <x:c r="I272" s="8">
        <x:f>일위대가표!H2974</x:f>
        <x:v>52298.84210526316</x:v>
      </x:c>
      <x:c r="J272" s="8"/>
      <x:c r="K272" s="8">
        <x:f>일위대가표!J2974</x:f>
        <x:v>7602.894736842105</x:v>
      </x:c>
      <x:c r="L272" s="8">
        <x:f t="shared" si="4"/>
        <x:v>62277.315789473687</x:v>
      </x:c>
      <x:c r="M272" s="7"/>
    </x:row>
    <x:row r="273" spans="1:13" ht="20.25" customHeight="1">
      <x:c r="A273" s="6" t="s">
        <x:v>630</x:v>
      </x:c>
      <x:c r="B273" s="30" t="s">
        <x:v>634</x:v>
      </x:c>
      <x:c r="C273" s="154" t="s">
        <x:v>655</x:v>
      </x:c>
      <x:c r="D273" s="6">
        <x:v>1</x:v>
      </x:c>
      <x:c r="E273" s="6" t="s">
        <x:v>148</x:v>
      </x:c>
      <x:c r="F273" s="6"/>
      <x:c r="G273" s="8">
        <x:f>일위대가표!F2981</x:f>
        <x:v>3224</x:v>
      </x:c>
      <x:c r="H273" s="8"/>
      <x:c r="I273" s="8">
        <x:f>일위대가표!H2981</x:f>
        <x:v>70977</x:v>
      </x:c>
      <x:c r="J273" s="8"/>
      <x:c r="K273" s="8">
        <x:f>일위대가표!J2981</x:f>
        <x:v>10318.214285714286</x:v>
      </x:c>
      <x:c r="L273" s="8">
        <x:f t="shared" si="4"/>
        <x:v>84519.21428571429</x:v>
      </x:c>
      <x:c r="M273" s="7"/>
    </x:row>
    <x:row r="274" spans="1:13" ht="20.25" customHeight="1">
      <x:c r="A274" s="6" t="s">
        <x:v>105</x:v>
      </x:c>
      <x:c r="B274" s="30" t="s">
        <x:v>634</x:v>
      </x:c>
      <x:c r="C274" s="154" t="s">
        <x:v>78</x:v>
      </x:c>
      <x:c r="D274" s="6">
        <x:v>1</x:v>
      </x:c>
      <x:c r="E274" s="6" t="s">
        <x:v>148</x:v>
      </x:c>
      <x:c r="F274" s="6"/>
      <x:c r="G274" s="8">
        <x:f>일위대가표!F2988</x:f>
        <x:v>4513.6000000000004</x:v>
      </x:c>
      <x:c r="H274" s="8"/>
      <x:c r="I274" s="8">
        <x:f>일위대가표!H2988</x:f>
        <x:v>99367.800000000003</x:v>
      </x:c>
      <x:c r="J274" s="8"/>
      <x:c r="K274" s="8">
        <x:f>일위대가표!J2988</x:f>
        <x:v>14445.5</x:v>
      </x:c>
      <x:c r="L274" s="8">
        <x:f t="shared" si="4"/>
        <x:v>118326.90000000001</x:v>
      </x:c>
      <x:c r="M274" s="7"/>
    </x:row>
    <x:row r="275" spans="1:13" ht="20.25" customHeight="1">
      <x:c r="A275" s="6" t="s">
        <x:v>527</x:v>
      </x:c>
      <x:c r="B275" s="30" t="s">
        <x:v>634</x:v>
      </x:c>
      <x:c r="C275" s="154" t="s">
        <x:v>447</x:v>
      </x:c>
      <x:c r="D275" s="6">
        <x:v>1</x:v>
      </x:c>
      <x:c r="E275" s="6" t="s">
        <x:v>148</x:v>
      </x:c>
      <x:c r="F275" s="6"/>
      <x:c r="G275" s="8">
        <x:f>일위대가표!F2995</x:f>
        <x:v>5642</x:v>
      </x:c>
      <x:c r="H275" s="8"/>
      <x:c r="I275" s="8">
        <x:f>일위대가표!H2995</x:f>
        <x:v>124209.75</x:v>
      </x:c>
      <x:c r="J275" s="8"/>
      <x:c r="K275" s="8">
        <x:f>일위대가표!J2995</x:f>
        <x:v>18056.875</x:v>
      </x:c>
      <x:c r="L275" s="8">
        <x:f t="shared" si="4"/>
        <x:v>147908.625</x:v>
      </x:c>
      <x:c r="M275" s="7"/>
    </x:row>
    <x:row r="276" spans="1:13" ht="20.25" customHeight="1">
      <x:c r="A276" s="6" t="s">
        <x:v>878</x:v>
      </x:c>
      <x:c r="B276" s="30" t="s">
        <x:v>634</x:v>
      </x:c>
      <x:c r="C276" s="154" t="s">
        <x:v>875</x:v>
      </x:c>
      <x:c r="D276" s="6">
        <x:v>1</x:v>
      </x:c>
      <x:c r="E276" s="6" t="s">
        <x:v>148</x:v>
      </x:c>
      <x:c r="F276" s="6"/>
      <x:c r="G276" s="8">
        <x:f>일위대가표!F3002</x:f>
        <x:v>6448</x:v>
      </x:c>
      <x:c r="H276" s="8"/>
      <x:c r="I276" s="8">
        <x:f>일위대가표!H3002</x:f>
        <x:v>141954</x:v>
      </x:c>
      <x:c r="J276" s="8"/>
      <x:c r="K276" s="8">
        <x:f>일위대가표!J3002</x:f>
        <x:v>20636.428571428572</x:v>
      </x:c>
      <x:c r="L276" s="8">
        <x:f t="shared" si="4"/>
        <x:v>169038.42857142858</x:v>
      </x:c>
      <x:c r="M276" s="7"/>
    </x:row>
    <x:row r="277" spans="1:13" ht="20.25" customHeight="1">
      <x:c r="A277" s="6" t="s">
        <x:v>423</x:v>
      </x:c>
      <x:c r="B277" s="30" t="s">
        <x:v>634</x:v>
      </x:c>
      <x:c r="C277" s="154" t="s">
        <x:v>707</x:v>
      </x:c>
      <x:c r="D277" s="6">
        <x:v>1</x:v>
      </x:c>
      <x:c r="E277" s="6" t="s">
        <x:v>148</x:v>
      </x:c>
      <x:c r="F277" s="6"/>
      <x:c r="G277" s="8">
        <x:f>일위대가표!F3009</x:f>
        <x:v>7522.666666666667</x:v>
      </x:c>
      <x:c r="H277" s="8"/>
      <x:c r="I277" s="8">
        <x:f>일위대가표!H3009</x:f>
        <x:v>165613</x:v>
      </x:c>
      <x:c r="J277" s="8"/>
      <x:c r="K277" s="8">
        <x:f>일위대가표!J3009</x:f>
        <x:v>24075.833333333332</x:v>
      </x:c>
      <x:c r="L277" s="8">
        <x:f t="shared" si="4"/>
        <x:v>197211.5</x:v>
      </x:c>
      <x:c r="M277" s="7"/>
    </x:row>
    <x:row r="278" spans="1:13" s="43" customFormat="1" ht="20.25" hidden="1" customHeight="1">
      <x:c r="A278" s="6" t="s">
        <x:v>45</x:v>
      </x:c>
      <x:c r="B278" s="40" t="s">
        <x:v>634</x:v>
      </x:c>
      <x:c r="C278" s="39" t="s">
        <x:v>454</x:v>
      </x:c>
      <x:c r="D278" s="39">
        <x:v>1</x:v>
      </x:c>
      <x:c r="E278" s="39" t="s">
        <x:v>148</x:v>
      </x:c>
      <x:c r="F278" s="39"/>
      <x:c r="G278" s="41">
        <x:f>일위대가표!F3015</x:f>
        <x:v>21439</x:v>
      </x:c>
      <x:c r="H278" s="41"/>
      <x:c r="I278" s="41">
        <x:f>일위대가표!H3015</x:f>
        <x:v>545348</x:v>
      </x:c>
      <x:c r="J278" s="41"/>
      <x:c r="K278" s="41">
        <x:f>일위대가표!J3015</x:f>
        <x:v>68843</x:v>
      </x:c>
      <x:c r="L278" s="41">
        <x:f t="shared" si="4"/>
        <x:v>635630</x:v>
      </x:c>
      <x:c r="M278" s="42"/>
    </x:row>
    <x:row r="279" spans="1:13" s="43" customFormat="1" ht="20.25" hidden="1" customHeight="1">
      <x:c r="A279" s="6" t="s">
        <x:v>590</x:v>
      </x:c>
      <x:c r="B279" s="40" t="s">
        <x:v>634</x:v>
      </x:c>
      <x:c r="C279" s="39" t="s">
        <x:v>611</x:v>
      </x:c>
      <x:c r="D279" s="39">
        <x:v>1</x:v>
      </x:c>
      <x:c r="E279" s="39" t="s">
        <x:v>148</x:v>
      </x:c>
      <x:c r="F279" s="39"/>
      <x:c r="G279" s="41">
        <x:f>일위대가표!F3022</x:f>
        <x:v>24091</x:v>
      </x:c>
      <x:c r="H279" s="41"/>
      <x:c r="I279" s="41">
        <x:f>일위대가표!H3022</x:f>
        <x:v>608450</x:v>
      </x:c>
      <x:c r="J279" s="41"/>
      <x:c r="K279" s="41">
        <x:f>일위대가표!J3022</x:f>
        <x:v>77249</x:v>
      </x:c>
      <x:c r="L279" s="41">
        <x:f t="shared" si="4"/>
        <x:v>709790</x:v>
      </x:c>
      <x:c r="M279" s="42"/>
    </x:row>
    <x:row r="280" spans="1:13" ht="20.25" customHeight="1">
      <x:c r="A280" s="6" t="s">
        <x:v>45</x:v>
      </x:c>
      <x:c r="B280" s="30" t="s">
        <x:v>548</x:v>
      </x:c>
      <x:c r="C280" s="154" t="s">
        <x:v>466</x:v>
      </x:c>
      <x:c r="D280" s="6">
        <x:v>1</x:v>
      </x:c>
      <x:c r="E280" s="6" t="s">
        <x:v>148</x:v>
      </x:c>
      <x:c r="F280" s="6"/>
      <x:c r="G280" s="8">
        <x:f>일위대가표!F3030</x:f>
        <x:v>1456</x:v>
      </x:c>
      <x:c r="H280" s="8"/>
      <x:c r="I280" s="8">
        <x:f>일위대가표!H3030</x:f>
        <x:v>32054.129032258064</x:v>
      </x:c>
      <x:c r="J280" s="8"/>
      <x:c r="K280" s="8">
        <x:f>일위대가표!J3030</x:f>
        <x:v>4659.8387096774195</x:v>
      </x:c>
      <x:c r="L280" s="8">
        <x:f t="shared" si="4"/>
        <x:v>38169.967741935478</x:v>
      </x:c>
      <x:c r="M280" s="7"/>
    </x:row>
    <x:row r="281" spans="1:13" ht="20.25" customHeight="1">
      <x:c r="A281" s="6" t="s">
        <x:v>590</x:v>
      </x:c>
      <x:c r="B281" s="30" t="s">
        <x:v>548</x:v>
      </x:c>
      <x:c r="C281" s="154" t="s">
        <x:v>655</x:v>
      </x:c>
      <x:c r="D281" s="6">
        <x:v>1</x:v>
      </x:c>
      <x:c r="E281" s="6" t="s">
        <x:v>148</x:v>
      </x:c>
      <x:c r="F281" s="6"/>
      <x:c r="G281" s="8">
        <x:f>일위대가표!F3037</x:f>
        <x:v>2149.3333333333335</x:v>
      </x:c>
      <x:c r="H281" s="8"/>
      <x:c r="I281" s="8">
        <x:f>일위대가표!H3037</x:f>
        <x:v>47318</x:v>
      </x:c>
      <x:c r="J281" s="8"/>
      <x:c r="K281" s="8">
        <x:f>일위대가표!J3037</x:f>
        <x:v>6878.8095238095239</x:v>
      </x:c>
      <x:c r="L281" s="8">
        <x:f t="shared" si="4"/>
        <x:v>56346.142857142862</x:v>
      </x:c>
      <x:c r="M281" s="7"/>
    </x:row>
    <x:row r="282" spans="1:13" ht="20.25" customHeight="1">
      <x:c r="A282" s="6" t="s">
        <x:v>805</x:v>
      </x:c>
      <x:c r="B282" s="30" t="s">
        <x:v>548</x:v>
      </x:c>
      <x:c r="C282" s="154" t="s">
        <x:v>78</x:v>
      </x:c>
      <x:c r="D282" s="6">
        <x:v>1</x:v>
      </x:c>
      <x:c r="E282" s="6" t="s">
        <x:v>148</x:v>
      </x:c>
      <x:c r="F282" s="6"/>
      <x:c r="G282" s="8">
        <x:f>일위대가표!F3044</x:f>
        <x:v>2821</x:v>
      </x:c>
      <x:c r="H282" s="8"/>
      <x:c r="I282" s="8">
        <x:f>일위대가표!H3044</x:f>
        <x:v>62104.875</x:v>
      </x:c>
      <x:c r="J282" s="8"/>
      <x:c r="K282" s="8">
        <x:f>일위대가표!J3044</x:f>
        <x:v>9028.4375</x:v>
      </x:c>
      <x:c r="L282" s="8">
        <x:f t="shared" si="4"/>
        <x:v>73954.3125</x:v>
      </x:c>
      <x:c r="M282" s="7"/>
    </x:row>
    <x:row r="283" spans="1:13" ht="20.25" customHeight="1">
      <x:c r="A283" s="6" t="s">
        <x:v>578</x:v>
      </x:c>
      <x:c r="B283" s="30" t="s">
        <x:v>548</x:v>
      </x:c>
      <x:c r="C283" s="154" t="s">
        <x:v>447</x:v>
      </x:c>
      <x:c r="D283" s="6">
        <x:v>1</x:v>
      </x:c>
      <x:c r="E283" s="6" t="s">
        <x:v>148</x:v>
      </x:c>
      <x:c r="F283" s="6"/>
      <x:c r="G283" s="8">
        <x:f>일위대가표!F3051</x:f>
        <x:v>3761.3333333333335</x:v>
      </x:c>
      <x:c r="H283" s="8"/>
      <x:c r="I283" s="8">
        <x:f>일위대가표!H3051</x:f>
        <x:v>82806.5</x:v>
      </x:c>
      <x:c r="J283" s="8"/>
      <x:c r="K283" s="8">
        <x:f>일위대가표!J3051</x:f>
        <x:v>12037.916666666666</x:v>
      </x:c>
      <x:c r="L283" s="8">
        <x:f t="shared" si="4"/>
        <x:v>98605.75</x:v>
      </x:c>
      <x:c r="M283" s="7"/>
    </x:row>
    <x:row r="284" spans="1:13" ht="20.25" customHeight="1">
      <x:c r="A284" s="6" t="s">
        <x:v>623</x:v>
      </x:c>
      <x:c r="B284" s="30" t="s">
        <x:v>548</x:v>
      </x:c>
      <x:c r="C284" s="154" t="s">
        <x:v>875</x:v>
      </x:c>
      <x:c r="D284" s="6">
        <x:v>1</x:v>
      </x:c>
      <x:c r="E284" s="6" t="s">
        <x:v>148</x:v>
      </x:c>
      <x:c r="F284" s="6"/>
      <x:c r="G284" s="8">
        <x:f>일위대가표!F3058</x:f>
        <x:v>4513.6000000000004</x:v>
      </x:c>
      <x:c r="H284" s="8"/>
      <x:c r="I284" s="8">
        <x:f>일위대가표!H3058</x:f>
        <x:v>99367.800000000003</x:v>
      </x:c>
      <x:c r="J284" s="8"/>
      <x:c r="K284" s="8">
        <x:f>일위대가표!J3058</x:f>
        <x:v>14445.5</x:v>
      </x:c>
      <x:c r="L284" s="8">
        <x:f t="shared" si="4"/>
        <x:v>118326.90000000001</x:v>
      </x:c>
      <x:c r="M284" s="7"/>
    </x:row>
    <x:row r="285" spans="1:13" ht="20.25" customHeight="1">
      <x:c r="A285" s="6" t="s">
        <x:v>872</x:v>
      </x:c>
      <x:c r="B285" s="30" t="s">
        <x:v>548</x:v>
      </x:c>
      <x:c r="C285" s="154" t="s">
        <x:v>841</x:v>
      </x:c>
      <x:c r="D285" s="6">
        <x:v>1</x:v>
      </x:c>
      <x:c r="E285" s="6" t="s">
        <x:v>148</x:v>
      </x:c>
      <x:c r="F285" s="6"/>
      <x:c r="G285" s="8">
        <x:f>일위대가표!F3065</x:f>
        <x:v>5642</x:v>
      </x:c>
      <x:c r="H285" s="8"/>
      <x:c r="I285" s="8">
        <x:f>일위대가표!H3065</x:f>
        <x:v>124209.75</x:v>
      </x:c>
      <x:c r="J285" s="8"/>
      <x:c r="K285" s="8">
        <x:f>일위대가표!J3065</x:f>
        <x:v>17634</x:v>
      </x:c>
      <x:c r="L285" s="8">
        <x:f t="shared" si="4"/>
        <x:v>147485.75</x:v>
      </x:c>
      <x:c r="M285" s="7"/>
    </x:row>
    <x:row r="286" spans="1:13" s="43" customFormat="1" ht="20.25" hidden="1" customHeight="1">
      <x:c r="A286" s="6" t="s">
        <x:v>430</x:v>
      </x:c>
      <x:c r="B286" s="40" t="s">
        <x:v>548</x:v>
      </x:c>
      <x:c r="C286" s="39" t="s">
        <x:v>454</x:v>
      </x:c>
      <x:c r="D286" s="39">
        <x:v>1</x:v>
      </x:c>
      <x:c r="E286" s="39" t="s">
        <x:v>148</x:v>
      </x:c>
      <x:c r="F286" s="39"/>
      <x:c r="G286" s="41">
        <x:f>일위대가표!F3071</x:f>
        <x:v>10719</x:v>
      </x:c>
      <x:c r="H286" s="41"/>
      <x:c r="I286" s="41">
        <x:f>일위대가표!H3071</x:f>
        <x:v>272673</x:v>
      </x:c>
      <x:c r="J286" s="41"/>
      <x:c r="K286" s="41">
        <x:f>일위대가표!J3071</x:f>
        <x:v>34421</x:v>
      </x:c>
      <x:c r="L286" s="41">
        <x:f t="shared" si="4"/>
        <x:v>317813</x:v>
      </x:c>
      <x:c r="M286" s="42"/>
    </x:row>
    <x:row r="287" spans="1:13" s="43" customFormat="1" ht="20.25" hidden="1" customHeight="1">
      <x:c r="A287" s="6" t="s">
        <x:v>544</x:v>
      </x:c>
      <x:c r="B287" s="40" t="s">
        <x:v>548</x:v>
      </x:c>
      <x:c r="C287" s="39" t="s">
        <x:v>611</x:v>
      </x:c>
      <x:c r="D287" s="39">
        <x:v>1</x:v>
      </x:c>
      <x:c r="E287" s="39" t="s">
        <x:v>148</x:v>
      </x:c>
      <x:c r="F287" s="39"/>
      <x:c r="G287" s="41">
        <x:f>일위대가표!F3078</x:f>
        <x:v>12045</x:v>
      </x:c>
      <x:c r="H287" s="41"/>
      <x:c r="I287" s="41">
        <x:f>일위대가표!H3078</x:f>
        <x:v>304224</x:v>
      </x:c>
      <x:c r="J287" s="41"/>
      <x:c r="K287" s="41">
        <x:f>일위대가표!J3078</x:f>
        <x:v>38624</x:v>
      </x:c>
      <x:c r="L287" s="41">
        <x:f t="shared" si="4"/>
        <x:v>354893</x:v>
      </x:c>
      <x:c r="M287" s="42"/>
    </x:row>
    <x:row r="288" spans="1:13" ht="20.25" customHeight="1">
      <x:c r="A288" s="6" t="s">
        <x:v>855</x:v>
      </x:c>
      <x:c r="B288" s="30" t="s">
        <x:v>422</x:v>
      </x:c>
      <x:c r="C288" s="154" t="s">
        <x:v>1046</x:v>
      </x:c>
      <x:c r="D288" s="6">
        <x:v>1</x:v>
      </x:c>
      <x:c r="E288" s="6" t="s">
        <x:v>265</x:v>
      </x:c>
      <x:c r="F288" s="6"/>
      <x:c r="G288" s="8">
        <x:f>일위대가표!F3084</x:f>
        <x:v>0</x:v>
      </x:c>
      <x:c r="H288" s="8"/>
      <x:c r="I288" s="8">
        <x:f>일위대가표!H3085</x:f>
        <x:v>977.79259259259254</x:v>
      </x:c>
      <x:c r="J288" s="8"/>
      <x:c r="K288" s="8">
        <x:f>일위대가표!J3085</x:f>
        <x:v>34.222222222222221</x:v>
      </x:c>
      <x:c r="L288" s="8">
        <x:f t="shared" si="4"/>
        <x:v>1012.0148148148147</x:v>
      </x:c>
      <x:c r="M288" s="7"/>
    </x:row>
    <x:row r="289" spans="1:13" ht="20.25" customHeight="1">
      <x:c r="A289" s="6" t="s">
        <x:v>745</x:v>
      </x:c>
      <x:c r="B289" s="30" t="s">
        <x:v>422</x:v>
      </x:c>
      <x:c r="C289" s="154" t="s">
        <x:v>1086</x:v>
      </x:c>
      <x:c r="D289" s="6">
        <x:v>1</x:v>
      </x:c>
      <x:c r="E289" s="6" t="s">
        <x:v>265</x:v>
      </x:c>
      <x:c r="F289" s="6"/>
      <x:c r="G289" s="8">
        <x:f>일위대가표!F3090</x:f>
        <x:v>0</x:v>
      </x:c>
      <x:c r="H289" s="8"/>
      <x:c r="I289" s="8">
        <x:f>일위대가표!H3091</x:f>
        <x:v>1600.0242424242424</x:v>
      </x:c>
      <x:c r="J289" s="8"/>
      <x:c r="K289" s="8">
        <x:f>일위대가표!J3091</x:f>
        <x:v>56</x:v>
      </x:c>
      <x:c r="L289" s="8">
        <x:f t="shared" si="4"/>
        <x:v>1656.0242424242424</x:v>
      </x:c>
      <x:c r="M289" s="7"/>
    </x:row>
    <x:row r="290" spans="1:13" s="43" customFormat="1" ht="20.25" hidden="1" customHeight="1">
      <x:c r="A290" s="6" t="s">
        <x:v>537</x:v>
      </x:c>
      <x:c r="B290" s="40" t="s">
        <x:v>422</x:v>
      </x:c>
      <x:c r="C290" s="39" t="s">
        <x:v>603</x:v>
      </x:c>
      <x:c r="D290" s="39">
        <x:v>1</x:v>
      </x:c>
      <x:c r="E290" s="39" t="s">
        <x:v>265</x:v>
      </x:c>
      <x:c r="F290" s="39"/>
      <x:c r="G290" s="41">
        <x:f>일위대가표!F3096</x:f>
        <x:v>0</x:v>
      </x:c>
      <x:c r="H290" s="41"/>
      <x:c r="I290" s="41">
        <x:f>일위대가표!H3096</x:f>
        <x:v>910</x:v>
      </x:c>
      <x:c r="J290" s="41"/>
      <x:c r="K290" s="41">
        <x:f>일위대가표!J3096</x:f>
        <x:v>27</x:v>
      </x:c>
      <x:c r="L290" s="41">
        <x:f t="shared" si="4"/>
        <x:v>937</x:v>
      </x:c>
      <x:c r="M290" s="42"/>
    </x:row>
    <x:row r="291" spans="1:13" s="43" customFormat="1" ht="20.25" hidden="1" customHeight="1">
      <x:c r="A291" s="6" t="s">
        <x:v>907</x:v>
      </x:c>
      <x:c r="B291" s="40" t="s">
        <x:v>422</x:v>
      </x:c>
      <x:c r="C291" s="39" t="s">
        <x:v>236</x:v>
      </x:c>
      <x:c r="D291" s="39">
        <x:v>1</x:v>
      </x:c>
      <x:c r="E291" s="39" t="s">
        <x:v>265</x:v>
      </x:c>
      <x:c r="F291" s="39"/>
      <x:c r="G291" s="41">
        <x:f>일위대가표!F3102</x:f>
        <x:v>0</x:v>
      </x:c>
      <x:c r="H291" s="41"/>
      <x:c r="I291" s="41">
        <x:f>일위대가표!H3102</x:f>
        <x:v>302</x:v>
      </x:c>
      <x:c r="J291" s="41"/>
      <x:c r="K291" s="41">
        <x:f>일위대가표!J3102</x:f>
        <x:v>9</x:v>
      </x:c>
      <x:c r="L291" s="41">
        <x:f t="shared" si="4"/>
        <x:v>311</x:v>
      </x:c>
      <x:c r="M291" s="42"/>
    </x:row>
    <x:row r="292" spans="1:13" s="43" customFormat="1" ht="20.25" hidden="1" customHeight="1">
      <x:c r="A292" s="6" t="s">
        <x:v>598</x:v>
      </x:c>
      <x:c r="B292" s="40" t="s">
        <x:v>422</x:v>
      </x:c>
      <x:c r="C292" s="39" t="s">
        <x:v>628</x:v>
      </x:c>
      <x:c r="D292" s="39">
        <x:v>1</x:v>
      </x:c>
      <x:c r="E292" s="39" t="s">
        <x:v>265</x:v>
      </x:c>
      <x:c r="F292" s="39"/>
      <x:c r="G292" s="41">
        <x:f>일위대가표!F3108</x:f>
        <x:v>0</x:v>
      </x:c>
      <x:c r="H292" s="41"/>
      <x:c r="I292" s="41">
        <x:f>일위대가표!H3108</x:f>
        <x:v>364</x:v>
      </x:c>
      <x:c r="J292" s="41"/>
      <x:c r="K292" s="41">
        <x:f>일위대가표!J3108</x:f>
        <x:v>10</x:v>
      </x:c>
      <x:c r="L292" s="41">
        <x:f t="shared" si="4"/>
        <x:v>374</x:v>
      </x:c>
      <x:c r="M292" s="42"/>
    </x:row>
    <x:row r="293" spans="1:13" s="43" customFormat="1" ht="20.25" hidden="1" customHeight="1">
      <x:c r="A293" s="6" t="s">
        <x:v>829</x:v>
      </x:c>
      <x:c r="B293" s="40" t="s">
        <x:v>422</x:v>
      </x:c>
      <x:c r="C293" s="39" t="s">
        <x:v>851</x:v>
      </x:c>
      <x:c r="D293" s="39">
        <x:v>1</x:v>
      </x:c>
      <x:c r="E293" s="39" t="s">
        <x:v>265</x:v>
      </x:c>
      <x:c r="F293" s="39"/>
      <x:c r="G293" s="41">
        <x:f>일위대가표!F3114</x:f>
        <x:v>0</x:v>
      </x:c>
      <x:c r="H293" s="41"/>
      <x:c r="I293" s="41">
        <x:f>일위대가표!H3114</x:f>
        <x:v>453</x:v>
      </x:c>
      <x:c r="J293" s="41"/>
      <x:c r="K293" s="41">
        <x:f>일위대가표!J3114</x:f>
        <x:v>13</x:v>
      </x:c>
      <x:c r="L293" s="41">
        <x:f t="shared" si="4"/>
        <x:v>466</x:v>
      </x:c>
      <x:c r="M293" s="42"/>
    </x:row>
    <x:row r="294" spans="1:13" ht="20.25" customHeight="1">
      <x:c r="A294" s="6" t="s">
        <x:v>430</x:v>
      </x:c>
      <x:c r="B294" s="30" t="s">
        <x:v>1252</x:v>
      </x:c>
      <x:c r="C294" s="6" t="s">
        <x:v>1039</x:v>
      </x:c>
      <x:c r="D294" s="6">
        <x:v>1</x:v>
      </x:c>
      <x:c r="E294" s="6" t="s">
        <x:v>261</x:v>
      </x:c>
      <x:c r="F294" s="6"/>
      <x:c r="G294" s="8">
        <x:f>일위대가표!F3122</x:f>
        <x:v>638</x:v>
      </x:c>
      <x:c r="H294" s="8"/>
      <x:c r="I294" s="8">
        <x:f>일위대가표!H3122</x:f>
        <x:v>8874</x:v>
      </x:c>
      <x:c r="J294" s="8"/>
      <x:c r="K294" s="8">
        <x:f>일위대가표!J3122</x:f>
        <x:v>660</x:v>
      </x:c>
      <x:c r="L294" s="8">
        <x:f t="shared" si="4"/>
        <x:v>10172</x:v>
      </x:c>
      <x:c r="M294" s="7"/>
    </x:row>
    <x:row r="295" spans="1:13" ht="20.25" customHeight="1">
      <x:c r="A295" s="6" t="s">
        <x:v>544</x:v>
      </x:c>
      <x:c r="B295" s="30" t="s">
        <x:v>1252</x:v>
      </x:c>
      <x:c r="C295" s="6" t="s">
        <x:v>1015</x:v>
      </x:c>
      <x:c r="D295" s="6">
        <x:v>1</x:v>
      </x:c>
      <x:c r="E295" s="6" t="s">
        <x:v>261</x:v>
      </x:c>
      <x:c r="F295" s="6"/>
      <x:c r="G295" s="8">
        <x:f>일위대가표!F3130</x:f>
        <x:v>958</x:v>
      </x:c>
      <x:c r="H295" s="8"/>
      <x:c r="I295" s="8">
        <x:f>일위대가표!H3130</x:f>
        <x:v>13313</x:v>
      </x:c>
      <x:c r="J295" s="8"/>
      <x:c r="K295" s="8">
        <x:f>일위대가표!J3130</x:f>
        <x:v>990</x:v>
      </x:c>
      <x:c r="L295" s="8">
        <x:f t="shared" si="4"/>
        <x:v>15261</x:v>
      </x:c>
      <x:c r="M295" s="7"/>
    </x:row>
    <x:row r="296" spans="1:13" ht="20.25" customHeight="1">
      <x:c r="A296" s="6" t="s">
        <x:v>693</x:v>
      </x:c>
      <x:c r="B296" s="30" t="s">
        <x:v>1468</x:v>
      </x:c>
      <x:c r="C296" s="6" t="s">
        <x:v>1459</x:v>
      </x:c>
      <x:c r="D296" s="6">
        <x:v>1</x:v>
      </x:c>
      <x:c r="E296" s="6" t="s">
        <x:v>148</x:v>
      </x:c>
      <x:c r="F296" s="6"/>
      <x:c r="G296" s="8">
        <x:f>일위대가표!F3134</x:f>
        <x:v>32</x:v>
      </x:c>
      <x:c r="H296" s="8"/>
      <x:c r="I296" s="8">
        <x:f>일위대가표!H3134</x:f>
        <x:v>0</x:v>
      </x:c>
      <x:c r="J296" s="8"/>
      <x:c r="K296" s="8">
        <x:f>일위대가표!J3134</x:f>
        <x:v>0</x:v>
      </x:c>
      <x:c r="L296" s="8">
        <x:f t="shared" si="4"/>
        <x:v>32</x:v>
      </x:c>
      <x:c r="M296" s="7"/>
    </x:row>
    <x:row r="297" spans="1:13" ht="20.25" customHeight="1">
      <x:c r="A297" s="6" t="s">
        <x:v>436</x:v>
      </x:c>
      <x:c r="B297" s="30" t="s">
        <x:v>1468</x:v>
      </x:c>
      <x:c r="C297" s="6" t="s">
        <x:v>1195</x:v>
      </x:c>
      <x:c r="D297" s="6">
        <x:v>1</x:v>
      </x:c>
      <x:c r="E297" s="6" t="s">
        <x:v>148</x:v>
      </x:c>
      <x:c r="F297" s="6"/>
      <x:c r="G297" s="8">
        <x:f>일위대가표!F3138</x:f>
        <x:v>84</x:v>
      </x:c>
      <x:c r="H297" s="8"/>
      <x:c r="I297" s="8">
        <x:f>일위대가표!H3138</x:f>
        <x:v>0</x:v>
      </x:c>
      <x:c r="J297" s="8"/>
      <x:c r="K297" s="8">
        <x:f>일위대가표!J3138</x:f>
        <x:v>0</x:v>
      </x:c>
      <x:c r="L297" s="8">
        <x:f t="shared" si="4"/>
        <x:v>84</x:v>
      </x:c>
      <x:c r="M297" s="7"/>
    </x:row>
    <x:row r="298" spans="1:13" ht="20.25" customHeight="1">
      <x:c r="A298" s="6" t="s">
        <x:v>537</x:v>
      </x:c>
      <x:c r="B298" s="30" t="s">
        <x:v>1468</x:v>
      </x:c>
      <x:c r="C298" s="6" t="s">
        <x:v>1191</x:v>
      </x:c>
      <x:c r="D298" s="6">
        <x:v>1</x:v>
      </x:c>
      <x:c r="E298" s="6" t="s">
        <x:v>148</x:v>
      </x:c>
      <x:c r="F298" s="6"/>
      <x:c r="G298" s="8">
        <x:f>일위대가표!F3142</x:f>
        <x:v>260</x:v>
      </x:c>
      <x:c r="H298" s="8"/>
      <x:c r="I298" s="8">
        <x:f>일위대가표!H3142</x:f>
        <x:v>0</x:v>
      </x:c>
      <x:c r="J298" s="8"/>
      <x:c r="K298" s="8">
        <x:f>일위대가표!J3142</x:f>
        <x:v>0</x:v>
      </x:c>
      <x:c r="L298" s="8">
        <x:f t="shared" si="4"/>
        <x:v>260</x:v>
      </x:c>
      <x:c r="M298" s="7"/>
    </x:row>
    <x:row r="299" spans="1:13" ht="20.25" customHeight="1">
      <x:c r="A299" s="6" t="s">
        <x:v>907</x:v>
      </x:c>
      <x:c r="B299" s="30" t="s">
        <x:v>1468</x:v>
      </x:c>
      <x:c r="C299" s="6" t="s">
        <x:v>1181</x:v>
      </x:c>
      <x:c r="D299" s="6">
        <x:v>1</x:v>
      </x:c>
      <x:c r="E299" s="6" t="s">
        <x:v>148</x:v>
      </x:c>
      <x:c r="F299" s="6"/>
      <x:c r="G299" s="8">
        <x:f>일위대가표!F3146</x:f>
        <x:v>720</x:v>
      </x:c>
      <x:c r="H299" s="8"/>
      <x:c r="I299" s="8">
        <x:f>일위대가표!H3146</x:f>
        <x:v>0</x:v>
      </x:c>
      <x:c r="J299" s="8"/>
      <x:c r="K299" s="8">
        <x:f>일위대가표!J3146</x:f>
        <x:v>0</x:v>
      </x:c>
      <x:c r="L299" s="8">
        <x:f t="shared" si="4"/>
        <x:v>720</x:v>
      </x:c>
      <x:c r="M299" s="7"/>
    </x:row>
    <x:row r="300" spans="1:13" ht="20.25" customHeight="1">
      <x:c r="A300" s="6" t="s">
        <x:v>598</x:v>
      </x:c>
      <x:c r="B300" s="30" t="s">
        <x:v>1468</x:v>
      </x:c>
      <x:c r="C300" s="6" t="s">
        <x:v>1198</x:v>
      </x:c>
      <x:c r="D300" s="6">
        <x:v>1</x:v>
      </x:c>
      <x:c r="E300" s="6" t="s">
        <x:v>148</x:v>
      </x:c>
      <x:c r="F300" s="6"/>
      <x:c r="G300" s="8">
        <x:f>일위대가표!F3150</x:f>
        <x:v>1520</x:v>
      </x:c>
      <x:c r="H300" s="8"/>
      <x:c r="I300" s="8">
        <x:f>일위대가표!H3150</x:f>
        <x:v>0</x:v>
      </x:c>
      <x:c r="J300" s="8"/>
      <x:c r="K300" s="8">
        <x:f>일위대가표!J3150</x:f>
        <x:v>0</x:v>
      </x:c>
      <x:c r="L300" s="8">
        <x:f t="shared" si="4"/>
        <x:v>1520</x:v>
      </x:c>
      <x:c r="M300" s="7"/>
    </x:row>
    <x:row r="301" spans="1:13" ht="20.25" customHeight="1">
      <x:c r="A301" s="6" t="s">
        <x:v>829</x:v>
      </x:c>
      <x:c r="B301" s="30" t="s">
        <x:v>1468</x:v>
      </x:c>
      <x:c r="C301" s="6" t="s">
        <x:v>1187</x:v>
      </x:c>
      <x:c r="D301" s="6">
        <x:v>1</x:v>
      </x:c>
      <x:c r="E301" s="6" t="s">
        <x:v>148</x:v>
      </x:c>
      <x:c r="F301" s="6"/>
      <x:c r="G301" s="8">
        <x:f>일위대가표!F3154</x:f>
        <x:v>2420</x:v>
      </x:c>
      <x:c r="H301" s="8"/>
      <x:c r="I301" s="8">
        <x:f>일위대가표!H3154</x:f>
        <x:v>0</x:v>
      </x:c>
      <x:c r="J301" s="8"/>
      <x:c r="K301" s="8">
        <x:f>일위대가표!J3154</x:f>
        <x:v>0</x:v>
      </x:c>
      <x:c r="L301" s="8">
        <x:f t="shared" si="4"/>
        <x:v>2420</x:v>
      </x:c>
      <x:c r="M301" s="7"/>
    </x:row>
    <x:row r="302" spans="1:13" ht="20.25" customHeight="1">
      <x:c r="A302" s="6" t="s">
        <x:v>561</x:v>
      </x:c>
      <x:c r="B302" s="30" t="s">
        <x:v>1468</x:v>
      </x:c>
      <x:c r="C302" s="6" t="s">
        <x:v>289</x:v>
      </x:c>
      <x:c r="D302" s="6">
        <x:v>1</x:v>
      </x:c>
      <x:c r="E302" s="6" t="s">
        <x:v>265</x:v>
      </x:c>
      <x:c r="F302" s="6"/>
      <x:c r="G302" s="8">
        <x:f>일위대가표!F3158</x:f>
        <x:v>4</x:v>
      </x:c>
      <x:c r="H302" s="8"/>
      <x:c r="I302" s="8">
        <x:f>일위대가표!H3158</x:f>
        <x:v>0</x:v>
      </x:c>
      <x:c r="J302" s="8"/>
      <x:c r="K302" s="8">
        <x:f>일위대가표!J3158</x:f>
        <x:v>0</x:v>
      </x:c>
      <x:c r="L302" s="8">
        <x:f t="shared" si="4"/>
        <x:v>4</x:v>
      </x:c>
      <x:c r="M302" s="7"/>
    </x:row>
    <x:row r="303" spans="1:13" ht="20.25" customHeight="1">
      <x:c r="A303" s="6" t="s">
        <x:v>896</x:v>
      </x:c>
      <x:c r="B303" s="30" t="s">
        <x:v>1197</x:v>
      </x:c>
      <x:c r="C303" s="6" t="s">
        <x:v>1288</x:v>
      </x:c>
      <x:c r="D303" s="6">
        <x:v>1</x:v>
      </x:c>
      <x:c r="E303" s="6" t="s">
        <x:v>148</x:v>
      </x:c>
      <x:c r="F303" s="6"/>
      <x:c r="G303" s="8">
        <x:f>일위대가표!F3162</x:f>
        <x:v>344</x:v>
      </x:c>
      <x:c r="H303" s="8"/>
      <x:c r="I303" s="8">
        <x:f>일위대가표!H3162</x:f>
        <x:v>0</x:v>
      </x:c>
      <x:c r="J303" s="8"/>
      <x:c r="K303" s="8">
        <x:f>일위대가표!J3162</x:f>
        <x:v>0</x:v>
      </x:c>
      <x:c r="L303" s="8">
        <x:f t="shared" si="4"/>
        <x:v>344</x:v>
      </x:c>
      <x:c r="M303" s="7"/>
    </x:row>
    <x:row r="304" spans="1:13" ht="20.25" customHeight="1">
      <x:c r="A304" s="6" t="s">
        <x:v>461</x:v>
      </x:c>
      <x:c r="B304" s="30" t="s">
        <x:v>1197</x:v>
      </x:c>
      <x:c r="C304" s="6" t="s">
        <x:v>0</x:v>
      </x:c>
      <x:c r="D304" s="6">
        <x:v>1</x:v>
      </x:c>
      <x:c r="E304" s="6" t="s">
        <x:v>148</x:v>
      </x:c>
      <x:c r="F304" s="6"/>
      <x:c r="G304" s="8">
        <x:f>일위대가표!F3166</x:f>
        <x:v>458</x:v>
      </x:c>
      <x:c r="H304" s="8"/>
      <x:c r="I304" s="8">
        <x:f>일위대가표!H3166</x:f>
        <x:v>0</x:v>
      </x:c>
      <x:c r="J304" s="8"/>
      <x:c r="K304" s="8">
        <x:f>일위대가표!J3166</x:f>
        <x:v>0</x:v>
      </x:c>
      <x:c r="L304" s="8">
        <x:f t="shared" si="4"/>
        <x:v>458</x:v>
      </x:c>
      <x:c r="M304" s="7"/>
    </x:row>
    <x:row r="305" spans="1:13" ht="20.25" customHeight="1">
      <x:c r="A305" s="6" t="s">
        <x:v>434</x:v>
      </x:c>
      <x:c r="B305" s="30" t="s">
        <x:v>1197</x:v>
      </x:c>
      <x:c r="C305" s="6" t="s">
        <x:v>1296</x:v>
      </x:c>
      <x:c r="D305" s="6">
        <x:v>1</x:v>
      </x:c>
      <x:c r="E305" s="6" t="s">
        <x:v>148</x:v>
      </x:c>
      <x:c r="F305" s="6"/>
      <x:c r="G305" s="8">
        <x:f>일위대가표!F3170</x:f>
        <x:v>573</x:v>
      </x:c>
      <x:c r="H305" s="8"/>
      <x:c r="I305" s="8">
        <x:f>일위대가표!H3170</x:f>
        <x:v>0</x:v>
      </x:c>
      <x:c r="J305" s="8"/>
      <x:c r="K305" s="8">
        <x:f>일위대가표!J3170</x:f>
        <x:v>0</x:v>
      </x:c>
      <x:c r="L305" s="8">
        <x:f t="shared" si="4"/>
        <x:v>573</x:v>
      </x:c>
      <x:c r="M305" s="7"/>
    </x:row>
    <x:row r="306" spans="1:13" ht="20.25" customHeight="1">
      <x:c r="A306" s="6" t="s">
        <x:v>508</x:v>
      </x:c>
      <x:c r="B306" s="30" t="s">
        <x:v>1197</x:v>
      </x:c>
      <x:c r="C306" s="6" t="s">
        <x:v>1316</x:v>
      </x:c>
      <x:c r="D306" s="6">
        <x:v>1</x:v>
      </x:c>
      <x:c r="E306" s="6" t="s">
        <x:v>148</x:v>
      </x:c>
      <x:c r="F306" s="6"/>
      <x:c r="G306" s="8">
        <x:f>일위대가표!F3174</x:f>
        <x:v>802</x:v>
      </x:c>
      <x:c r="H306" s="8"/>
      <x:c r="I306" s="8">
        <x:f>일위대가표!H3174</x:f>
        <x:v>0</x:v>
      </x:c>
      <x:c r="J306" s="8"/>
      <x:c r="K306" s="8">
        <x:f>일위대가표!J3174</x:f>
        <x:v>0</x:v>
      </x:c>
      <x:c r="L306" s="8">
        <x:f t="shared" si="4"/>
        <x:v>802</x:v>
      </x:c>
      <x:c r="M306" s="7"/>
    </x:row>
    <x:row r="307" spans="1:13" ht="20.25" customHeight="1">
      <x:c r="A307" s="6" t="s">
        <x:v>838</x:v>
      </x:c>
      <x:c r="B307" s="30" t="s">
        <x:v>1197</x:v>
      </x:c>
      <x:c r="C307" s="6" t="s">
        <x:v>14</x:v>
      </x:c>
      <x:c r="D307" s="6">
        <x:v>1</x:v>
      </x:c>
      <x:c r="E307" s="6" t="s">
        <x:v>148</x:v>
      </x:c>
      <x:c r="F307" s="6"/>
      <x:c r="G307" s="8">
        <x:f>일위대가표!F3178</x:f>
        <x:v>172</x:v>
      </x:c>
      <x:c r="H307" s="8"/>
      <x:c r="I307" s="8">
        <x:f>일위대가표!H3178</x:f>
        <x:v>0</x:v>
      </x:c>
      <x:c r="J307" s="8"/>
      <x:c r="K307" s="8">
        <x:f>일위대가표!J3178</x:f>
        <x:v>0</x:v>
      </x:c>
      <x:c r="L307" s="8">
        <x:f t="shared" si="4"/>
        <x:v>172</x:v>
      </x:c>
      <x:c r="M307" s="7"/>
    </x:row>
    <x:row r="308" spans="1:13" ht="20.25" customHeight="1">
      <x:c r="A308" s="6" t="s">
        <x:v>848</x:v>
      </x:c>
      <x:c r="B308" s="30" t="s">
        <x:v>1197</x:v>
      </x:c>
      <x:c r="C308" s="6" t="s">
        <x:v>23</x:v>
      </x:c>
      <x:c r="D308" s="6">
        <x:v>1</x:v>
      </x:c>
      <x:c r="E308" s="6" t="s">
        <x:v>148</x:v>
      </x:c>
      <x:c r="F308" s="6"/>
      <x:c r="G308" s="8">
        <x:f>일위대가표!F3182</x:f>
        <x:v>286</x:v>
      </x:c>
      <x:c r="H308" s="8"/>
      <x:c r="I308" s="8">
        <x:f>일위대가표!H3182</x:f>
        <x:v>0</x:v>
      </x:c>
      <x:c r="J308" s="8"/>
      <x:c r="K308" s="8">
        <x:f>일위대가표!J3182</x:f>
        <x:v>0</x:v>
      </x:c>
      <x:c r="L308" s="8">
        <x:f t="shared" si="4"/>
        <x:v>286</x:v>
      </x:c>
      <x:c r="M308" s="7"/>
    </x:row>
    <x:row r="309" spans="1:13" ht="20.25" customHeight="1">
      <x:c r="A309" s="6" t="s">
        <x:v>910</x:v>
      </x:c>
      <x:c r="B309" s="30" t="s">
        <x:v>1197</x:v>
      </x:c>
      <x:c r="C309" s="6" t="s">
        <x:v>1328</x:v>
      </x:c>
      <x:c r="D309" s="6">
        <x:v>1</x:v>
      </x:c>
      <x:c r="E309" s="6" t="s">
        <x:v>148</x:v>
      </x:c>
      <x:c r="F309" s="6"/>
      <x:c r="G309" s="8">
        <x:f>일위대가표!F3186</x:f>
        <x:v>401</x:v>
      </x:c>
      <x:c r="H309" s="8"/>
      <x:c r="I309" s="8">
        <x:f>일위대가표!H3186</x:f>
        <x:v>0</x:v>
      </x:c>
      <x:c r="J309" s="8"/>
      <x:c r="K309" s="8">
        <x:f>일위대가표!J3186</x:f>
        <x:v>0</x:v>
      </x:c>
      <x:c r="L309" s="8">
        <x:f t="shared" si="4"/>
        <x:v>401</x:v>
      </x:c>
      <x:c r="M309" s="7"/>
    </x:row>
    <x:row r="310" spans="1:13" ht="20.25" customHeight="1">
      <x:c r="A310" s="6" t="s">
        <x:v>681</x:v>
      </x:c>
      <x:c r="B310" s="30" t="s">
        <x:v>1197</x:v>
      </x:c>
      <x:c r="C310" s="6" t="s">
        <x:v>493</x:v>
      </x:c>
      <x:c r="D310" s="6">
        <x:v>1</x:v>
      </x:c>
      <x:c r="E310" s="6" t="s">
        <x:v>148</x:v>
      </x:c>
      <x:c r="F310" s="6"/>
      <x:c r="G310" s="8">
        <x:f>일위대가표!F3190</x:f>
        <x:v>573</x:v>
      </x:c>
      <x:c r="H310" s="8"/>
      <x:c r="I310" s="8">
        <x:f>일위대가표!H3190</x:f>
        <x:v>0</x:v>
      </x:c>
      <x:c r="J310" s="8"/>
      <x:c r="K310" s="8">
        <x:f>일위대가표!J3190</x:f>
        <x:v>0</x:v>
      </x:c>
      <x:c r="L310" s="8">
        <x:f t="shared" ref="L310:L366" si="5">SUM(G310:K310)</x:f>
        <x:v>573</x:v>
      </x:c>
      <x:c r="M310" s="7"/>
    </x:row>
    <x:row r="311" spans="1:13" ht="20.25" customHeight="1">
      <x:c r="A311" s="6" t="s">
        <x:v>808</x:v>
      </x:c>
      <x:c r="B311" s="30" t="s">
        <x:v>1197</x:v>
      </x:c>
      <x:c r="C311" s="6" t="s">
        <x:v>847</x:v>
      </x:c>
      <x:c r="D311" s="6">
        <x:v>1</x:v>
      </x:c>
      <x:c r="E311" s="6" t="s">
        <x:v>265</x:v>
      </x:c>
      <x:c r="F311" s="6"/>
      <x:c r="G311" s="8">
        <x:f>일위대가표!F3194</x:f>
        <x:v>344</x:v>
      </x:c>
      <x:c r="H311" s="8"/>
      <x:c r="I311" s="8">
        <x:f>일위대가표!H3194</x:f>
        <x:v>0</x:v>
      </x:c>
      <x:c r="J311" s="8"/>
      <x:c r="K311" s="8">
        <x:f>일위대가표!J3194</x:f>
        <x:v>0</x:v>
      </x:c>
      <x:c r="L311" s="8">
        <x:f t="shared" si="5"/>
        <x:v>344</x:v>
      </x:c>
      <x:c r="M311" s="7"/>
    </x:row>
    <x:row r="312" spans="1:13" ht="20.25" customHeight="1">
      <x:c r="A312" s="6" t="s">
        <x:v>854</x:v>
      </x:c>
      <x:c r="B312" s="30" t="s">
        <x:v>1197</x:v>
      </x:c>
      <x:c r="C312" s="6" t="s">
        <x:v>534</x:v>
      </x:c>
      <x:c r="D312" s="6">
        <x:v>1</x:v>
      </x:c>
      <x:c r="E312" s="6" t="s">
        <x:v>265</x:v>
      </x:c>
      <x:c r="F312" s="6"/>
      <x:c r="G312" s="8">
        <x:f>일위대가표!F3198</x:f>
        <x:v>172</x:v>
      </x:c>
      <x:c r="H312" s="8"/>
      <x:c r="I312" s="8">
        <x:f>일위대가표!H3198</x:f>
        <x:v>0</x:v>
      </x:c>
      <x:c r="J312" s="8"/>
      <x:c r="K312" s="8">
        <x:f>일위대가표!J3198</x:f>
        <x:v>0</x:v>
      </x:c>
      <x:c r="L312" s="8">
        <x:f t="shared" si="5"/>
        <x:v>172</x:v>
      </x:c>
      <x:c r="M312" s="7"/>
    </x:row>
    <x:row r="313" spans="1:13" ht="20.25" customHeight="1">
      <x:c r="A313" s="6" t="s">
        <x:v>616</x:v>
      </x:c>
      <x:c r="B313" s="30" t="s">
        <x:v>149</x:v>
      </x:c>
      <x:c r="C313" s="154" t="s">
        <x:v>185</x:v>
      </x:c>
      <x:c r="D313" s="6">
        <x:v>1</x:v>
      </x:c>
      <x:c r="E313" s="6" t="s">
        <x:v>265</x:v>
      </x:c>
      <x:c r="F313" s="6"/>
      <x:c r="G313" s="8">
        <x:f>일위대가표!F3204</x:f>
        <x:v>0</x:v>
      </x:c>
      <x:c r="H313" s="8"/>
      <x:c r="I313" s="8">
        <x:f>일위대가표!H3205</x:f>
        <x:v>284.32600000000002</x:v>
      </x:c>
      <x:c r="J313" s="8"/>
      <x:c r="K313" s="8">
        <x:f>일위대가표!J3205</x:f>
        <x:v>13.495200000000001</x:v>
      </x:c>
      <x:c r="L313" s="8">
        <x:f t="shared" si="5"/>
        <x:v>297.82120000000003</x:v>
      </x:c>
      <x:c r="M313" s="7"/>
    </x:row>
    <x:row r="314" spans="1:13" ht="20.25" customHeight="1">
      <x:c r="A314" s="6" t="s">
        <x:v>632</x:v>
      </x:c>
      <x:c r="B314" s="30" t="s">
        <x:v>465</x:v>
      </x:c>
      <x:c r="C314" s="154" t="s">
        <x:v>95</x:v>
      </x:c>
      <x:c r="D314" s="6">
        <x:v>1</x:v>
      </x:c>
      <x:c r="E314" s="6" t="s">
        <x:v>265</x:v>
      </x:c>
      <x:c r="F314" s="6"/>
      <x:c r="G314" s="8">
        <x:f>일위대가표!F3210</x:f>
        <x:v>0</x:v>
      </x:c>
      <x:c r="H314" s="8"/>
      <x:c r="I314" s="8">
        <x:f>일위대가표!H3211</x:f>
        <x:v>215.39848484848486</x:v>
      </x:c>
      <x:c r="J314" s="8"/>
      <x:c r="K314" s="8">
        <x:f>일위대가표!J3211</x:f>
        <x:v>13.631515151515151</x:v>
      </x:c>
      <x:c r="L314" s="8">
        <x:f t="shared" si="5"/>
        <x:v>229.03</x:v>
      </x:c>
      <x:c r="M314" s="7"/>
    </x:row>
    <x:row r="315" spans="1:13" s="43" customFormat="1" ht="20.25" hidden="1" customHeight="1">
      <x:c r="A315" s="6" t="s">
        <x:v>538</x:v>
      </x:c>
      <x:c r="B315" s="40" t="s">
        <x:v>149</x:v>
      </x:c>
      <x:c r="C315" s="39" t="s">
        <x:v>177</x:v>
      </x:c>
      <x:c r="D315" s="39">
        <x:v>1</x:v>
      </x:c>
      <x:c r="E315" s="39" t="s">
        <x:v>265</x:v>
      </x:c>
      <x:c r="F315" s="39"/>
      <x:c r="G315" s="41">
        <x:f>일위대가표!F3214</x:f>
        <x:v>0</x:v>
      </x:c>
      <x:c r="H315" s="41"/>
      <x:c r="I315" s="41">
        <x:f>일위대가표!H3214</x:f>
        <x:v>259</x:v>
      </x:c>
      <x:c r="J315" s="41"/>
      <x:c r="K315" s="41">
        <x:f>일위대가표!J3214</x:f>
        <x:v>0</x:v>
      </x:c>
      <x:c r="L315" s="41">
        <x:f t="shared" si="5"/>
        <x:v>259</x:v>
      </x:c>
      <x:c r="M315" s="42"/>
    </x:row>
    <x:row r="316" spans="1:13" s="43" customFormat="1" ht="20.25" hidden="1" customHeight="1">
      <x:c r="A316" s="6" t="s">
        <x:v>865</x:v>
      </x:c>
      <x:c r="B316" s="40" t="s">
        <x:v>149</x:v>
      </x:c>
      <x:c r="C316" s="39" t="s">
        <x:v>1173</x:v>
      </x:c>
      <x:c r="D316" s="39">
        <x:v>1</x:v>
      </x:c>
      <x:c r="E316" s="39" t="s">
        <x:v>265</x:v>
      </x:c>
      <x:c r="F316" s="39"/>
      <x:c r="G316" s="41">
        <x:f>일위대가표!F3218</x:f>
        <x:v>0</x:v>
      </x:c>
      <x:c r="H316" s="41"/>
      <x:c r="I316" s="41">
        <x:f>일위대가표!H3218</x:f>
        <x:v>408</x:v>
      </x:c>
      <x:c r="J316" s="41"/>
      <x:c r="K316" s="41">
        <x:f>일위대가표!J3218</x:f>
        <x:v>0</x:v>
      </x:c>
      <x:c r="L316" s="41">
        <x:f t="shared" si="5"/>
        <x:v>408</x:v>
      </x:c>
      <x:c r="M316" s="42"/>
    </x:row>
    <x:row r="317" spans="1:13" s="43" customFormat="1" ht="20.25" hidden="1" customHeight="1">
      <x:c r="A317" s="6" t="s">
        <x:v>582</x:v>
      </x:c>
      <x:c r="B317" s="40" t="s">
        <x:v>149</x:v>
      </x:c>
      <x:c r="C317" s="39" t="s">
        <x:v>552</x:v>
      </x:c>
      <x:c r="D317" s="39">
        <x:v>1</x:v>
      </x:c>
      <x:c r="E317" s="39" t="s">
        <x:v>265</x:v>
      </x:c>
      <x:c r="F317" s="39"/>
      <x:c r="G317" s="41" t="e">
        <x:f>일위대가표!F3223</x:f>
        <x:v>#REF!</x:v>
      </x:c>
      <x:c r="H317" s="41"/>
      <x:c r="I317" s="41" t="e">
        <x:f>일위대가표!H3223</x:f>
        <x:v>#REF!</x:v>
      </x:c>
      <x:c r="J317" s="41"/>
      <x:c r="K317" s="41" t="e">
        <x:f>일위대가표!J3223</x:f>
        <x:v>#REF!</x:v>
      </x:c>
      <x:c r="L317" s="41" t="e">
        <x:f t="shared" si="5"/>
        <x:v>#REF!</x:v>
      </x:c>
      <x:c r="M317" s="42"/>
    </x:row>
    <x:row r="318" spans="1:13" ht="20.25" customHeight="1">
      <x:c r="A318" s="6" t="s">
        <x:v>538</x:v>
      </x:c>
      <x:c r="B318" s="30" t="s">
        <x:v>296</x:v>
      </x:c>
      <x:c r="C318" s="154" t="s">
        <x:v>441</x:v>
      </x:c>
      <x:c r="D318" s="6">
        <x:v>1</x:v>
      </x:c>
      <x:c r="E318" s="6" t="s">
        <x:v>265</x:v>
      </x:c>
      <x:c r="F318" s="6"/>
      <x:c r="G318" s="8">
        <x:f>일위대가표!F3228</x:f>
        <x:v>0</x:v>
      </x:c>
      <x:c r="H318" s="8"/>
      <x:c r="I318" s="8">
        <x:f>일위대가표!H3229</x:f>
        <x:v>665.92785714285719</x:v>
      </x:c>
      <x:c r="J318" s="8"/>
      <x:c r="K318" s="8">
        <x:f>일위대가표!J3228</x:f>
        <x:v>0</x:v>
      </x:c>
      <x:c r="L318" s="8">
        <x:f t="shared" si="5"/>
        <x:v>665.92785714285719</x:v>
      </x:c>
      <x:c r="M318" s="7"/>
    </x:row>
    <x:row r="319" spans="1:13" ht="20.25" customHeight="1">
      <x:c r="A319" s="6" t="s">
        <x:v>865</x:v>
      </x:c>
      <x:c r="B319" s="30" t="s">
        <x:v>296</x:v>
      </x:c>
      <x:c r="C319" s="154" t="s">
        <x:v>809</x:v>
      </x:c>
      <x:c r="D319" s="6">
        <x:v>1</x:v>
      </x:c>
      <x:c r="E319" s="6" t="s">
        <x:v>265</x:v>
      </x:c>
      <x:c r="F319" s="6"/>
      <x:c r="G319" s="8">
        <x:f>일위대가표!F3233</x:f>
        <x:v>0</x:v>
      </x:c>
      <x:c r="H319" s="8"/>
      <x:c r="I319" s="8">
        <x:f>일위대가표!H3234</x:f>
        <x:v>932.29899999999998</x:v>
      </x:c>
      <x:c r="J319" s="8"/>
      <x:c r="K319" s="8">
        <x:f>일위대가표!J3233</x:f>
        <x:v>0</x:v>
      </x:c>
      <x:c r="L319" s="8">
        <x:f t="shared" si="5"/>
        <x:v>932.29899999999998</x:v>
      </x:c>
      <x:c r="M319" s="7"/>
    </x:row>
    <x:row r="320" spans="1:13" s="43" customFormat="1" ht="20.25" hidden="1" customHeight="1">
      <x:c r="A320" s="6" t="s">
        <x:v>735</x:v>
      </x:c>
      <x:c r="B320" s="40" t="s">
        <x:v>296</x:v>
      </x:c>
      <x:c r="C320" s="39" t="s">
        <x:v>158</x:v>
      </x:c>
      <x:c r="D320" s="39">
        <x:v>1</x:v>
      </x:c>
      <x:c r="E320" s="39" t="s">
        <x:v>265</x:v>
      </x:c>
      <x:c r="F320" s="39"/>
      <x:c r="G320" s="41">
        <x:f>일위대가표!F3237</x:f>
        <x:v>0</x:v>
      </x:c>
      <x:c r="H320" s="41"/>
      <x:c r="I320" s="41">
        <x:f>일위대가표!H3237</x:f>
        <x:v>556</x:v>
      </x:c>
      <x:c r="J320" s="41"/>
      <x:c r="K320" s="41">
        <x:f>일위대가표!J3237</x:f>
        <x:v>0</x:v>
      </x:c>
      <x:c r="L320" s="41">
        <x:f t="shared" si="5"/>
        <x:v>556</x:v>
      </x:c>
      <x:c r="M320" s="42"/>
    </x:row>
    <x:row r="321" spans="1:13" ht="20.25" customHeight="1">
      <x:c r="A321" s="6" t="s">
        <x:v>582</x:v>
      </x:c>
      <x:c r="B321" s="30" t="s">
        <x:v>435</x:v>
      </x:c>
      <x:c r="C321" s="154" t="s">
        <x:v>1482</x:v>
      </x:c>
      <x:c r="D321" s="6">
        <x:v>1</x:v>
      </x:c>
      <x:c r="E321" s="6" t="s">
        <x:v>148</x:v>
      </x:c>
      <x:c r="F321" s="6"/>
      <x:c r="G321" s="8">
        <x:f>일위대가표!F3244</x:f>
        <x:v>26.315789473684209</x:v>
      </x:c>
      <x:c r="H321" s="8"/>
      <x:c r="I321" s="8">
        <x:f>일위대가표!H3250</x:f>
        <x:v>8655.8688524590161</x:v>
      </x:c>
      <x:c r="J321" s="8"/>
      <x:c r="K321" s="8">
        <x:f>일위대가표!J3244</x:f>
        <x:v>0</x:v>
      </x:c>
      <x:c r="L321" s="8">
        <x:f t="shared" si="5"/>
        <x:v>8682.1846419327012</x:v>
      </x:c>
      <x:c r="M321" s="7"/>
    </x:row>
    <x:row r="322" spans="1:13" ht="20.25" customHeight="1">
      <x:c r="A322" s="6" t="s">
        <x:v>811</x:v>
      </x:c>
      <x:c r="B322" s="30" t="s">
        <x:v>435</x:v>
      </x:c>
      <x:c r="C322" s="154" t="s">
        <x:v>1051</x:v>
      </x:c>
      <x:c r="D322" s="6">
        <x:v>1</x:v>
      </x:c>
      <x:c r="E322" s="6" t="s">
        <x:v>148</x:v>
      </x:c>
      <x:c r="F322" s="6"/>
      <x:c r="G322" s="8">
        <x:f>일위대가표!F3250</x:f>
        <x:v>65.573770491803273</x:v>
      </x:c>
      <x:c r="H322" s="8"/>
      <x:c r="I322" s="8">
        <x:f>일위대가표!H3250</x:f>
        <x:v>8655.8688524590161</x:v>
      </x:c>
      <x:c r="J322" s="8"/>
      <x:c r="K322" s="8">
        <x:f>일위대가표!J3249</x:f>
        <x:v>0</x:v>
      </x:c>
      <x:c r="L322" s="8">
        <x:f t="shared" si="5"/>
        <x:v>8721.442622950819</x:v>
      </x:c>
      <x:c r="M322" s="7"/>
    </x:row>
    <x:row r="323" spans="1:13" ht="20.25" customHeight="1">
      <x:c r="A323" s="6" t="s">
        <x:v>457</x:v>
      </x:c>
      <x:c r="B323" s="30" t="s">
        <x:v>435</x:v>
      </x:c>
      <x:c r="C323" s="154" t="s">
        <x:v>1486</x:v>
      </x:c>
      <x:c r="D323" s="6">
        <x:v>1</x:v>
      </x:c>
      <x:c r="E323" s="6" t="s">
        <x:v>148</x:v>
      </x:c>
      <x:c r="F323" s="6"/>
      <x:c r="G323" s="8">
        <x:f>일위대가표!F3256</x:f>
        <x:v>117.64705882352941</x:v>
      </x:c>
      <x:c r="H323" s="8"/>
      <x:c r="I323" s="8">
        <x:f>일위대가표!H3256</x:f>
        <x:v>10353.098039215687</x:v>
      </x:c>
      <x:c r="J323" s="8"/>
      <x:c r="K323" s="8">
        <x:f>일위대가표!J3255</x:f>
        <x:v>0</x:v>
      </x:c>
      <x:c r="L323" s="8">
        <x:f t="shared" si="5"/>
        <x:v>10470.745098039217</x:v>
      </x:c>
      <x:c r="M323" s="7"/>
    </x:row>
    <x:row r="324" spans="1:13" ht="20.25" customHeight="1">
      <x:c r="A324" s="6" t="s">
        <x:v>735</x:v>
      </x:c>
      <x:c r="B324" s="30" t="s">
        <x:v>435</x:v>
      </x:c>
      <x:c r="C324" s="154" t="s">
        <x:v>1012</x:v>
      </x:c>
      <x:c r="D324" s="6">
        <x:v>1</x:v>
      </x:c>
      <x:c r="E324" s="6" t="s">
        <x:v>148</x:v>
      </x:c>
      <x:c r="F324" s="6"/>
      <x:c r="G324" s="8">
        <x:f>일위대가표!F3262</x:f>
        <x:v>181.81818181818181</x:v>
      </x:c>
      <x:c r="H324" s="8"/>
      <x:c r="I324" s="8">
        <x:f>일위대가표!H3262</x:f>
        <x:v>12000.181818181818</x:v>
      </x:c>
      <x:c r="J324" s="8"/>
      <x:c r="K324" s="8">
        <x:f>일위대가표!J3261</x:f>
        <x:v>0</x:v>
      </x:c>
      <x:c r="L324" s="8">
        <x:f t="shared" si="5"/>
        <x:v>12182</x:v>
      </x:c>
      <x:c r="M324" s="7"/>
    </x:row>
    <x:row r="325" spans="1:13" ht="20.25" customHeight="1">
      <x:c r="A325" s="6" t="s">
        <x:v>622</x:v>
      </x:c>
      <x:c r="B325" s="30" t="s">
        <x:v>435</x:v>
      </x:c>
      <x:c r="C325" s="154" t="s">
        <x:v>1065</x:v>
      </x:c>
      <x:c r="D325" s="6">
        <x:v>1</x:v>
      </x:c>
      <x:c r="E325" s="6" t="s">
        <x:v>148</x:v>
      </x:c>
      <x:c r="F325" s="6"/>
      <x:c r="G325" s="8">
        <x:f>일위대가표!F3268</x:f>
        <x:v>303.030303030303</x:v>
      </x:c>
      <x:c r="H325" s="8"/>
      <x:c r="I325" s="8">
        <x:f>일위대가표!H3268</x:f>
        <x:v>16000.242424242424</x:v>
      </x:c>
      <x:c r="J325" s="8"/>
      <x:c r="K325" s="8">
        <x:f>일위대가표!J3267</x:f>
        <x:v>0</x:v>
      </x:c>
      <x:c r="L325" s="8">
        <x:f t="shared" si="5"/>
        <x:v>16303.272727272728</x:v>
      </x:c>
      <x:c r="M325" s="7"/>
    </x:row>
    <x:row r="326" spans="1:13" ht="20.25" customHeight="1">
      <x:c r="A326" s="6" t="s">
        <x:v>424</x:v>
      </x:c>
      <x:c r="B326" s="30" t="s">
        <x:v>435</x:v>
      </x:c>
      <x:c r="C326" s="154" t="s">
        <x:v>1446</x:v>
      </x:c>
      <x:c r="D326" s="6">
        <x:v>1</x:v>
      </x:c>
      <x:c r="E326" s="6" t="s">
        <x:v>148</x:v>
      </x:c>
      <x:c r="F326" s="6"/>
      <x:c r="G326" s="8">
        <x:f>일위대가표!F3274</x:f>
        <x:v>352.94117647058823</x:v>
      </x:c>
      <x:c r="H326" s="8"/>
      <x:c r="I326" s="8">
        <x:f>일위대가표!H3274</x:f>
        <x:v>15529.64705882353</x:v>
      </x:c>
      <x:c r="J326" s="8"/>
      <x:c r="K326" s="8">
        <x:f>일위대가표!J3273</x:f>
        <x:v>0</x:v>
      </x:c>
      <x:c r="L326" s="8">
        <x:f t="shared" si="5"/>
        <x:v>15882.588235294117</x:v>
      </x:c>
      <x:c r="M326" s="7"/>
    </x:row>
    <x:row r="327" spans="1:13" ht="20.25" customHeight="1">
      <x:c r="A327" s="6" t="s">
        <x:v>613</x:v>
      </x:c>
      <x:c r="B327" s="30" t="s">
        <x:v>435</x:v>
      </x:c>
      <x:c r="C327" s="154" t="s">
        <x:v>289</x:v>
      </x:c>
      <x:c r="D327" s="6">
        <x:v>1</x:v>
      </x:c>
      <x:c r="E327" s="6" t="s">
        <x:v>265</x:v>
      </x:c>
      <x:c r="F327" s="6"/>
      <x:c r="G327" s="8">
        <x:f>일위대가표!F3280</x:f>
        <x:v>1.3333333333333333</x:v>
      </x:c>
      <x:c r="H327" s="8"/>
      <x:c r="I327" s="8">
        <x:f>일위대가표!H3280</x:f>
        <x:v>1760.0266666666666</x:v>
      </x:c>
      <x:c r="J327" s="8"/>
      <x:c r="K327" s="8">
        <x:f>일위대가표!J3279</x:f>
        <x:v>0</x:v>
      </x:c>
      <x:c r="L327" s="8">
        <x:f t="shared" si="5"/>
        <x:v>1761.3599999999999</x:v>
      </x:c>
      <x:c r="M327" s="7"/>
    </x:row>
    <x:row r="328" spans="1:13" ht="20.25" customHeight="1">
      <x:c r="A328" s="6" t="s">
        <x:v>908</x:v>
      </x:c>
      <x:c r="B328" s="30" t="s">
        <x:v>435</x:v>
      </x:c>
      <x:c r="C328" s="154" t="s">
        <x:v>254</x:v>
      </x:c>
      <x:c r="D328" s="6">
        <x:v>1</x:v>
      </x:c>
      <x:c r="E328" s="6" t="s">
        <x:v>265</x:v>
      </x:c>
      <x:c r="F328" s="6"/>
      <x:c r="G328" s="8">
        <x:f>일위대가표!F3287</x:f>
        <x:v>2.1591111111111112</x:v>
      </x:c>
      <x:c r="H328" s="8"/>
      <x:c r="I328" s="8">
        <x:f>일위대가표!H3287</x:f>
        <x:v>37.563022222222223</x:v>
      </x:c>
      <x:c r="J328" s="8"/>
      <x:c r="K328" s="8">
        <x:f>일위대가표!J3287</x:f>
        <x:v>2.120888888888889</x:v>
      </x:c>
      <x:c r="L328" s="8">
        <x:f t="shared" si="5"/>
        <x:v>41.843022222222224</x:v>
      </x:c>
      <x:c r="M328" s="7"/>
    </x:row>
    <x:row r="329" spans="1:13" ht="20.25" customHeight="1">
      <x:c r="A329" s="6" t="s">
        <x:v>104</x:v>
      </x:c>
      <x:c r="B329" s="30" t="s">
        <x:v>528</x:v>
      </x:c>
      <x:c r="C329" s="154" t="s">
        <x:v>1203</x:v>
      </x:c>
      <x:c r="D329" s="6">
        <x:v>1</x:v>
      </x:c>
      <x:c r="E329" s="6" t="s">
        <x:v>148</x:v>
      </x:c>
      <x:c r="F329" s="6"/>
      <x:c r="G329" s="8">
        <x:f>일위대가표!F3290</x:f>
        <x:v>0</x:v>
      </x:c>
      <x:c r="H329" s="8"/>
      <x:c r="I329" s="8">
        <x:f>일위대가표!H3291</x:f>
        <x:v>4500.30303030303</x:v>
      </x:c>
      <x:c r="J329" s="8"/>
      <x:c r="K329" s="8">
        <x:f>일위대가표!J3290</x:f>
        <x:v>0</x:v>
      </x:c>
      <x:c r="L329" s="8">
        <x:f t="shared" si="5"/>
        <x:v>4500.30303030303</x:v>
      </x:c>
      <x:c r="M329" s="7"/>
    </x:row>
    <x:row r="330" spans="1:13" ht="20.25" customHeight="1">
      <x:c r="A330" s="6" t="s">
        <x:v>677</x:v>
      </x:c>
      <x:c r="B330" s="30" t="s">
        <x:v>528</x:v>
      </x:c>
      <x:c r="C330" s="154" t="s">
        <x:v>1170</x:v>
      </x:c>
      <x:c r="D330" s="6">
        <x:v>1</x:v>
      </x:c>
      <x:c r="E330" s="6" t="s">
        <x:v>148</x:v>
      </x:c>
      <x:c r="F330" s="6"/>
      <x:c r="G330" s="8">
        <x:f>일위대가표!F3294</x:f>
        <x:v>0</x:v>
      </x:c>
      <x:c r="H330" s="8"/>
      <x:c r="I330" s="8">
        <x:f>일위대가표!H3295</x:f>
        <x:v>5940.3999999999996</x:v>
      </x:c>
      <x:c r="J330" s="8"/>
      <x:c r="K330" s="8">
        <x:f>일위대가표!J3294</x:f>
        <x:v>0</x:v>
      </x:c>
      <x:c r="L330" s="8">
        <x:f t="shared" si="5"/>
        <x:v>5940.3999999999996</x:v>
      </x:c>
      <x:c r="M330" s="7"/>
    </x:row>
    <x:row r="331" spans="1:13" ht="20.25" customHeight="1">
      <x:c r="A331" s="6" t="s">
        <x:v>778</x:v>
      </x:c>
      <x:c r="B331" s="30" t="s">
        <x:v>528</x:v>
      </x:c>
      <x:c r="C331" s="154" t="s">
        <x:v>1207</x:v>
      </x:c>
      <x:c r="D331" s="6">
        <x:v>1</x:v>
      </x:c>
      <x:c r="E331" s="6" t="s">
        <x:v>148</x:v>
      </x:c>
      <x:c r="F331" s="6"/>
      <x:c r="G331" s="8">
        <x:f>일위대가표!F3298</x:f>
        <x:v>0</x:v>
      </x:c>
      <x:c r="H331" s="8"/>
      <x:c r="I331" s="8">
        <x:f>일위대가표!H3299</x:f>
        <x:v>8735.8823529411766</x:v>
      </x:c>
      <x:c r="J331" s="8"/>
      <x:c r="K331" s="8">
        <x:f>일위대가표!J3298</x:f>
        <x:v>0</x:v>
      </x:c>
      <x:c r="L331" s="8">
        <x:f t="shared" si="5"/>
        <x:v>8735.8823529411766</x:v>
      </x:c>
      <x:c r="M331" s="7"/>
    </x:row>
    <x:row r="332" spans="1:13" ht="20.25" customHeight="1">
      <x:c r="A332" s="6" t="s">
        <x:v>76</x:v>
      </x:c>
      <x:c r="B332" s="30" t="s">
        <x:v>528</x:v>
      </x:c>
      <x:c r="C332" s="154" t="s">
        <x:v>1214</x:v>
      </x:c>
      <x:c r="D332" s="6">
        <x:v>1</x:v>
      </x:c>
      <x:c r="E332" s="6" t="s">
        <x:v>148</x:v>
      </x:c>
      <x:c r="F332" s="6"/>
      <x:c r="G332" s="8">
        <x:f>일위대가표!F3302</x:f>
        <x:v>0</x:v>
      </x:c>
      <x:c r="H332" s="8"/>
      <x:c r="I332" s="8">
        <x:f>일위대가표!H3303</x:f>
        <x:v>11423.846153846154</x:v>
      </x:c>
      <x:c r="J332" s="8"/>
      <x:c r="K332" s="8">
        <x:f>일위대가표!J3302</x:f>
        <x:v>0</x:v>
      </x:c>
      <x:c r="L332" s="8">
        <x:f t="shared" si="5"/>
        <x:v>11423.846153846154</x:v>
      </x:c>
      <x:c r="M332" s="7"/>
    </x:row>
    <x:row r="333" spans="1:13" ht="20.25" customHeight="1">
      <x:c r="A333" s="6" t="s">
        <x:v>83</x:v>
      </x:c>
      <x:c r="B333" s="30" t="s">
        <x:v>528</x:v>
      </x:c>
      <x:c r="C333" s="154" t="s">
        <x:v>1169</x:v>
      </x:c>
      <x:c r="D333" s="6">
        <x:v>1</x:v>
      </x:c>
      <x:c r="E333" s="6" t="s">
        <x:v>148</x:v>
      </x:c>
      <x:c r="F333" s="6"/>
      <x:c r="G333" s="8">
        <x:f>일위대가표!F3306</x:f>
        <x:v>0</x:v>
      </x:c>
      <x:c r="H333" s="8"/>
      <x:c r="I333" s="8">
        <x:f>일위대가표!H3307</x:f>
        <x:v>14851</x:v>
      </x:c>
      <x:c r="J333" s="8"/>
      <x:c r="K333" s="8">
        <x:f>일위대가표!J3306</x:f>
        <x:v>0</x:v>
      </x:c>
      <x:c r="L333" s="8">
        <x:f t="shared" si="5"/>
        <x:v>14851</x:v>
      </x:c>
      <x:c r="M333" s="7"/>
    </x:row>
    <x:row r="334" spans="1:13" ht="20.25" customHeight="1">
      <x:c r="A334" s="6" t="s">
        <x:v>439</x:v>
      </x:c>
      <x:c r="B334" s="30" t="s">
        <x:v>1211</x:v>
      </x:c>
      <x:c r="C334" s="154" t="s">
        <x:v>283</x:v>
      </x:c>
      <x:c r="D334" s="6">
        <x:v>1</x:v>
      </x:c>
      <x:c r="E334" s="6" t="s">
        <x:v>265</x:v>
      </x:c>
      <x:c r="F334" s="6"/>
      <x:c r="G334" s="8">
        <x:f>일위대가표!F3312</x:f>
        <x:v>133.38181818181818</x:v>
      </x:c>
      <x:c r="H334" s="8"/>
      <x:c r="I334" s="8">
        <x:f>일위대가표!H3312</x:f>
        <x:v>423.33636363636361</x:v>
      </x:c>
      <x:c r="J334" s="8"/>
      <x:c r="K334" s="8">
        <x:f>일위대가표!J3312</x:f>
        <x:v>65.75272727272727</x:v>
      </x:c>
      <x:c r="L334" s="8">
        <x:f t="shared" si="5"/>
        <x:v>622.47090909090912</x:v>
      </x:c>
      <x:c r="M334" s="7"/>
    </x:row>
    <x:row r="335" spans="1:13" ht="20.25" customHeight="1">
      <x:c r="A335" s="6" t="s">
        <x:v>474</x:v>
      </x:c>
      <x:c r="B335" s="30" t="s">
        <x:v>1211</x:v>
      </x:c>
      <x:c r="C335" s="6" t="s">
        <x:v>163</x:v>
      </x:c>
      <x:c r="D335" s="6">
        <x:v>1</x:v>
      </x:c>
      <x:c r="E335" s="6" t="s">
        <x:v>265</x:v>
      </x:c>
      <x:c r="F335" s="6"/>
      <x:c r="G335" s="8">
        <x:f>일위대가표!F3315</x:f>
        <x:v>0</x:v>
      </x:c>
      <x:c r="H335" s="8"/>
      <x:c r="I335" s="8">
        <x:f>일위대가표!H3315</x:f>
        <x:v>178</x:v>
      </x:c>
      <x:c r="J335" s="8"/>
      <x:c r="K335" s="8">
        <x:f>일위대가표!J3315</x:f>
        <x:v>0</x:v>
      </x:c>
      <x:c r="L335" s="8">
        <x:f t="shared" si="5"/>
        <x:v>178</x:v>
      </x:c>
      <x:c r="M335" s="7"/>
    </x:row>
    <x:row r="336" spans="1:13" ht="20.25" customHeight="1">
      <x:c r="A336" s="6" t="s">
        <x:v>617</x:v>
      </x:c>
      <x:c r="B336" s="30" t="s">
        <x:v>624</x:v>
      </x:c>
      <x:c r="C336" s="6" t="s">
        <x:v>414</x:v>
      </x:c>
      <x:c r="D336" s="6">
        <x:v>1</x:v>
      </x:c>
      <x:c r="E336" s="6" t="s">
        <x:v>265</x:v>
      </x:c>
      <x:c r="F336" s="6"/>
      <x:c r="G336" s="8">
        <x:f>일위대가표!F3323</x:f>
        <x:v>91320</x:v>
      </x:c>
      <x:c r="H336" s="8"/>
      <x:c r="I336" s="8">
        <x:f>일위대가표!H3323</x:f>
        <x:v>653105</x:v>
      </x:c>
      <x:c r="J336" s="8"/>
      <x:c r="K336" s="8">
        <x:f>일위대가표!J3323</x:f>
        <x:v>49584</x:v>
      </x:c>
      <x:c r="L336" s="8">
        <x:f t="shared" si="5"/>
        <x:v>794009</x:v>
      </x:c>
      <x:c r="M336" s="7"/>
    </x:row>
    <x:row r="337" spans="1:13" ht="20.25" customHeight="1">
      <x:c r="A337" s="6" t="s">
        <x:v>612</x:v>
      </x:c>
      <x:c r="B337" s="30" t="s">
        <x:v>618</x:v>
      </x:c>
      <x:c r="C337" s="6" t="s">
        <x:v>1194</x:v>
      </x:c>
      <x:c r="D337" s="6">
        <x:v>1</x:v>
      </x:c>
      <x:c r="E337" s="6" t="s">
        <x:v>265</x:v>
      </x:c>
      <x:c r="F337" s="6"/>
      <x:c r="G337" s="8">
        <x:f>일위대가표!F3333</x:f>
        <x:v>1499</x:v>
      </x:c>
      <x:c r="H337" s="8"/>
      <x:c r="I337" s="8">
        <x:f>일위대가표!H3333</x:f>
        <x:v>13257</x:v>
      </x:c>
      <x:c r="J337" s="8"/>
      <x:c r="K337" s="8">
        <x:f>일위대가표!J3333</x:f>
        <x:v>0</x:v>
      </x:c>
      <x:c r="L337" s="8">
        <x:f t="shared" si="5"/>
        <x:v>14756</x:v>
      </x:c>
      <x:c r="M337" s="7"/>
    </x:row>
    <x:row r="338" spans="1:13" ht="20.25" customHeight="1">
      <x:c r="A338" s="6" t="s">
        <x:v>607</x:v>
      </x:c>
      <x:c r="B338" s="30" t="s">
        <x:v>747</x:v>
      </x:c>
      <x:c r="C338" s="6"/>
      <x:c r="D338" s="6">
        <x:v>1</x:v>
      </x:c>
      <x:c r="E338" s="6" t="s">
        <x:v>265</x:v>
      </x:c>
      <x:c r="F338" s="6"/>
      <x:c r="G338" s="8">
        <x:f>일위대가표!F3340</x:f>
        <x:v>81</x:v>
      </x:c>
      <x:c r="H338" s="8"/>
      <x:c r="I338" s="8">
        <x:f>일위대가표!H3340</x:f>
        <x:v>2440</x:v>
      </x:c>
      <x:c r="J338" s="8"/>
      <x:c r="K338" s="8">
        <x:f>일위대가표!J3340</x:f>
        <x:v>0</x:v>
      </x:c>
      <x:c r="L338" s="8">
        <x:f t="shared" si="5"/>
        <x:v>2521</x:v>
      </x:c>
      <x:c r="M338" s="7"/>
    </x:row>
    <x:row r="339" spans="1:13" ht="20.25" customHeight="1">
      <x:c r="A339" s="6" t="s">
        <x:v>840</x:v>
      </x:c>
      <x:c r="B339" s="30" t="s">
        <x:v>1081</x:v>
      </x:c>
      <x:c r="C339" s="6"/>
      <x:c r="D339" s="6">
        <x:v>1</x:v>
      </x:c>
      <x:c r="E339" s="6" t="s">
        <x:v>265</x:v>
      </x:c>
      <x:c r="F339" s="6"/>
      <x:c r="G339" s="8">
        <x:f>일위대가표!F3349</x:f>
        <x:v>51579</x:v>
      </x:c>
      <x:c r="H339" s="8"/>
      <x:c r="I339" s="8">
        <x:f>일위대가표!H3349</x:f>
        <x:v>9487</x:v>
      </x:c>
      <x:c r="J339" s="8"/>
      <x:c r="K339" s="8">
        <x:f>일위대가표!J3349</x:f>
        <x:v>0</x:v>
      </x:c>
      <x:c r="L339" s="8">
        <x:f t="shared" si="5"/>
        <x:v>61066</x:v>
      </x:c>
      <x:c r="M339" s="7"/>
    </x:row>
    <x:row r="340" spans="1:13" ht="20.25" customHeight="1">
      <x:c r="A340" s="6" t="s">
        <x:v>97</x:v>
      </x:c>
      <x:c r="B340" s="30" t="s">
        <x:v>455</x:v>
      </x:c>
      <x:c r="C340" s="6" t="s">
        <x:v>1077</x:v>
      </x:c>
      <x:c r="D340" s="6">
        <x:v>1</x:v>
      </x:c>
      <x:c r="E340" s="6" t="s">
        <x:v>160</x:v>
      </x:c>
      <x:c r="F340" s="6"/>
      <x:c r="G340" s="8">
        <x:f>일위대가표!F3356</x:f>
        <x:v>59104</x:v>
      </x:c>
      <x:c r="H340" s="8"/>
      <x:c r="I340" s="8">
        <x:f>일위대가표!H3356</x:f>
        <x:v>261411</x:v>
      </x:c>
      <x:c r="J340" s="8"/>
      <x:c r="K340" s="8">
        <x:f>일위대가표!J3356</x:f>
        <x:v>21604</x:v>
      </x:c>
      <x:c r="L340" s="8">
        <x:f t="shared" si="5"/>
        <x:v>342119</x:v>
      </x:c>
      <x:c r="M340" s="7"/>
    </x:row>
    <x:row r="341" spans="1:13" ht="20.25" customHeight="1">
      <x:c r="A341" s="6" t="s">
        <x:v>870</x:v>
      </x:c>
      <x:c r="B341" s="30" t="s">
        <x:v>455</x:v>
      </x:c>
      <x:c r="C341" s="6" t="s">
        <x:v>1088</x:v>
      </x:c>
      <x:c r="D341" s="6">
        <x:v>1</x:v>
      </x:c>
      <x:c r="E341" s="6" t="s">
        <x:v>160</x:v>
      </x:c>
      <x:c r="F341" s="6"/>
      <x:c r="G341" s="8">
        <x:f>일위대가표!F3363</x:f>
        <x:v>59684</x:v>
      </x:c>
      <x:c r="H341" s="8"/>
      <x:c r="I341" s="8">
        <x:f>일위대가표!H3363</x:f>
        <x:v>230066</x:v>
      </x:c>
      <x:c r="J341" s="8"/>
      <x:c r="K341" s="8">
        <x:f>일위대가표!J3363</x:f>
        <x:v>21229</x:v>
      </x:c>
      <x:c r="L341" s="8">
        <x:f t="shared" si="5"/>
        <x:v>310979</x:v>
      </x:c>
      <x:c r="M341" s="7"/>
    </x:row>
    <x:row r="342" spans="1:13" ht="20.25" customHeight="1">
      <x:c r="A342" s="6" t="s">
        <x:v>568</x:v>
      </x:c>
      <x:c r="B342" s="30" t="s">
        <x:v>827</x:v>
      </x:c>
      <x:c r="C342" s="6" t="s">
        <x:v>1077</x:v>
      </x:c>
      <x:c r="D342" s="6">
        <x:v>1</x:v>
      </x:c>
      <x:c r="E342" s="6" t="s">
        <x:v>160</x:v>
      </x:c>
      <x:c r="F342" s="6"/>
      <x:c r="G342" s="8">
        <x:f>일위대가표!F3370</x:f>
        <x:v>59104</x:v>
      </x:c>
      <x:c r="H342" s="8"/>
      <x:c r="I342" s="8">
        <x:f>일위대가표!H3370</x:f>
        <x:v>215113</x:v>
      </x:c>
      <x:c r="J342" s="8"/>
      <x:c r="K342" s="8">
        <x:f>일위대가표!J3370</x:f>
        <x:v>20215</x:v>
      </x:c>
      <x:c r="L342" s="8">
        <x:f t="shared" si="5"/>
        <x:v>294432</x:v>
      </x:c>
      <x:c r="M342" s="7"/>
    </x:row>
    <x:row r="343" spans="1:13" ht="20.25" customHeight="1">
      <x:c r="A343" s="6" t="s">
        <x:v>597</x:v>
      </x:c>
      <x:c r="B343" s="30" t="s">
        <x:v>827</x:v>
      </x:c>
      <x:c r="C343" s="6" t="s">
        <x:v>1088</x:v>
      </x:c>
      <x:c r="D343" s="6">
        <x:v>1</x:v>
      </x:c>
      <x:c r="E343" s="6" t="s">
        <x:v>160</x:v>
      </x:c>
      <x:c r="F343" s="6"/>
      <x:c r="G343" s="8">
        <x:f>일위대가표!F3377</x:f>
        <x:v>59684</x:v>
      </x:c>
      <x:c r="H343" s="8"/>
      <x:c r="I343" s="8">
        <x:f>일위대가표!H3377</x:f>
        <x:v>191358</x:v>
      </x:c>
      <x:c r="J343" s="8"/>
      <x:c r="K343" s="8">
        <x:f>일위대가표!J3377</x:f>
        <x:v>20067</x:v>
      </x:c>
      <x:c r="L343" s="8">
        <x:f t="shared" si="5"/>
        <x:v>271109</x:v>
      </x:c>
      <x:c r="M343" s="7"/>
    </x:row>
    <x:row r="344" spans="1:13" ht="20.25" customHeight="1">
      <x:c r="A344" s="6" t="s">
        <x:v>413</x:v>
      </x:c>
      <x:c r="B344" s="30" t="s">
        <x:v>166</x:v>
      </x:c>
      <x:c r="C344" s="6" t="s">
        <x:v>963</x:v>
      </x:c>
      <x:c r="D344" s="6">
        <x:v>1</x:v>
      </x:c>
      <x:c r="E344" s="6" t="s">
        <x:v>303</x:v>
      </x:c>
      <x:c r="F344" s="6"/>
      <x:c r="G344" s="8">
        <x:f>일위대가표!F3381</x:f>
        <x:v>0</x:v>
      </x:c>
      <x:c r="H344" s="8"/>
      <x:c r="I344" s="8">
        <x:f>일위대가표!H3381</x:f>
        <x:v>3291</x:v>
      </x:c>
      <x:c r="J344" s="8"/>
      <x:c r="K344" s="8">
        <x:f>일위대가표!J3381</x:f>
        <x:v>636</x:v>
      </x:c>
      <x:c r="L344" s="8">
        <x:f t="shared" si="5"/>
        <x:v>3927</x:v>
      </x:c>
      <x:c r="M344" s="176" t="s">
        <x:v>188</x:v>
      </x:c>
    </x:row>
    <x:row r="345" spans="1:13" ht="20.25" customHeight="1">
      <x:c r="A345" s="6" t="s">
        <x:v>564</x:v>
      </x:c>
      <x:c r="B345" s="30" t="s">
        <x:v>472</x:v>
      </x:c>
      <x:c r="C345" s="6" t="s">
        <x:v>781</x:v>
      </x:c>
      <x:c r="D345" s="6">
        <x:v>1</x:v>
      </x:c>
      <x:c r="E345" s="6" t="s">
        <x:v>303</x:v>
      </x:c>
      <x:c r="F345" s="6"/>
      <x:c r="G345" s="8">
        <x:f>일위대가표!F3385</x:f>
        <x:v>0</x:v>
      </x:c>
      <x:c r="H345" s="8"/>
      <x:c r="I345" s="8">
        <x:f>일위대가표!H3385</x:f>
        <x:v>228</x:v>
      </x:c>
      <x:c r="J345" s="8"/>
      <x:c r="K345" s="8">
        <x:f>일위대가표!J3385</x:f>
        <x:v>463</x:v>
      </x:c>
      <x:c r="L345" s="8">
        <x:f t="shared" si="5"/>
        <x:v>691</x:v>
      </x:c>
      <x:c r="M345" s="176" t="s">
        <x:v>188</x:v>
      </x:c>
    </x:row>
    <x:row r="346" spans="1:13" ht="20.25" customHeight="1">
      <x:c r="A346" s="6" t="s">
        <x:v>764</x:v>
      </x:c>
      <x:c r="B346" s="30" t="s">
        <x:v>1096</x:v>
      </x:c>
      <x:c r="C346" s="6" t="s">
        <x:v>1091</x:v>
      </x:c>
      <x:c r="D346" s="6">
        <x:v>1</x:v>
      </x:c>
      <x:c r="E346" s="6" t="s">
        <x:v>303</x:v>
      </x:c>
      <x:c r="F346" s="6"/>
      <x:c r="G346" s="8">
        <x:f>일위대가표!F3389</x:f>
        <x:v>0</x:v>
      </x:c>
      <x:c r="H346" s="8"/>
      <x:c r="I346" s="8">
        <x:f>일위대가표!H3389</x:f>
        <x:v>3926</x:v>
      </x:c>
      <x:c r="J346" s="8"/>
      <x:c r="K346" s="8">
        <x:f>일위대가표!J3389</x:f>
        <x:v>1765</x:v>
      </x:c>
      <x:c r="L346" s="8">
        <x:f t="shared" si="5"/>
        <x:v>5691</x:v>
      </x:c>
      <x:c r="M346" s="176" t="s">
        <x:v>188</x:v>
      </x:c>
    </x:row>
    <x:row r="347" spans="1:13" ht="20.25" customHeight="1">
      <x:c r="A347" s="6" t="s">
        <x:v>121</x:v>
      </x:c>
      <x:c r="B347" s="30" t="s">
        <x:v>1096</x:v>
      </x:c>
      <x:c r="C347" s="6" t="s">
        <x:v>1102</x:v>
      </x:c>
      <x:c r="D347" s="6">
        <x:v>1</x:v>
      </x:c>
      <x:c r="E347" s="6" t="s">
        <x:v>303</x:v>
      </x:c>
      <x:c r="F347" s="6"/>
      <x:c r="G347" s="8">
        <x:f>일위대가표!F3393</x:f>
        <x:v>0</x:v>
      </x:c>
      <x:c r="H347" s="8"/>
      <x:c r="I347" s="8">
        <x:f>일위대가표!H3393</x:f>
        <x:v>6978</x:v>
      </x:c>
      <x:c r="J347" s="8"/>
      <x:c r="K347" s="8">
        <x:f>일위대가표!J3393</x:f>
        <x:v>1532</x:v>
      </x:c>
      <x:c r="L347" s="8">
        <x:f t="shared" si="5"/>
        <x:v>8510</x:v>
      </x:c>
      <x:c r="M347" s="176" t="s">
        <x:v>188</x:v>
      </x:c>
    </x:row>
    <x:row r="348" spans="1:13" ht="20.25" customHeight="1">
      <x:c r="A348" s="6" t="s">
        <x:v>728</x:v>
      </x:c>
      <x:c r="B348" s="30" t="s">
        <x:v>596</x:v>
      </x:c>
      <x:c r="C348" s="6" t="s">
        <x:v>177</x:v>
      </x:c>
      <x:c r="D348" s="6">
        <x:v>1</x:v>
      </x:c>
      <x:c r="E348" s="6" t="s">
        <x:v>303</x:v>
      </x:c>
      <x:c r="F348" s="6"/>
      <x:c r="G348" s="8">
        <x:f>일위대가표!F3397</x:f>
        <x:v>0</x:v>
      </x:c>
      <x:c r="H348" s="8"/>
      <x:c r="I348" s="8">
        <x:f>일위대가표!H3397</x:f>
        <x:v>384</x:v>
      </x:c>
      <x:c r="J348" s="8"/>
      <x:c r="K348" s="8">
        <x:f>일위대가표!J3397</x:f>
        <x:v>341</x:v>
      </x:c>
      <x:c r="L348" s="8">
        <x:f t="shared" si="5"/>
        <x:v>725</x:v>
      </x:c>
      <x:c r="M348" s="176" t="s">
        <x:v>188</x:v>
      </x:c>
    </x:row>
    <x:row r="349" spans="1:13" ht="20.25" customHeight="1">
      <x:c r="A349" s="6" t="s">
        <x:v>507</x:v>
      </x:c>
      <x:c r="B349" s="30" t="s">
        <x:v>845</x:v>
      </x:c>
      <x:c r="C349" s="6" t="s">
        <x:v>914</x:v>
      </x:c>
      <x:c r="D349" s="6">
        <x:v>1</x:v>
      </x:c>
      <x:c r="E349" s="6" t="s">
        <x:v>303</x:v>
      </x:c>
      <x:c r="F349" s="6"/>
      <x:c r="G349" s="8">
        <x:f>일위대가표!F3401</x:f>
        <x:v>0</x:v>
      </x:c>
      <x:c r="H349" s="8"/>
      <x:c r="I349" s="8">
        <x:f>일위대가표!H3401</x:f>
        <x:v>2449</x:v>
      </x:c>
      <x:c r="J349" s="8"/>
      <x:c r="K349" s="8">
        <x:f>일위대가표!J3401</x:f>
        <x:v>861</x:v>
      </x:c>
      <x:c r="L349" s="8">
        <x:f t="shared" si="5"/>
        <x:v>3310</x:v>
      </x:c>
      <x:c r="M349" s="176" t="s">
        <x:v>188</x:v>
      </x:c>
    </x:row>
    <x:row r="350" spans="1:13" ht="20.25" customHeight="1">
      <x:c r="A350" s="6" t="s">
        <x:v>857</x:v>
      </x:c>
      <x:c r="B350" s="30" t="s">
        <x:v>1109</x:v>
      </x:c>
      <x:c r="C350" s="6" t="s">
        <x:v>917</x:v>
      </x:c>
      <x:c r="D350" s="6">
        <x:v>1</x:v>
      </x:c>
      <x:c r="E350" s="6" t="s">
        <x:v>303</x:v>
      </x:c>
      <x:c r="F350" s="6"/>
      <x:c r="G350" s="8">
        <x:f>일위대가표!F3405</x:f>
        <x:v>0</x:v>
      </x:c>
      <x:c r="H350" s="8"/>
      <x:c r="I350" s="8">
        <x:f>일위대가표!H3405</x:f>
        <x:v>3798</x:v>
      </x:c>
      <x:c r="J350" s="8"/>
      <x:c r="K350" s="8">
        <x:f>일위대가표!J3405</x:f>
        <x:v>851</x:v>
      </x:c>
      <x:c r="L350" s="8">
        <x:f t="shared" si="5"/>
        <x:v>4649</x:v>
      </x:c>
      <x:c r="M350" s="176" t="s">
        <x:v>188</x:v>
      </x:c>
    </x:row>
    <x:row r="351" spans="1:13" ht="20.25" customHeight="1">
      <x:c r="A351" s="6" t="s">
        <x:v>522</x:v>
      </x:c>
      <x:c r="B351" s="30" t="s">
        <x:v>753</x:v>
      </x:c>
      <x:c r="C351" s="6" t="s">
        <x:v>206</x:v>
      </x:c>
      <x:c r="D351" s="6">
        <x:v>1</x:v>
      </x:c>
      <x:c r="E351" s="6" t="s">
        <x:v>160</x:v>
      </x:c>
      <x:c r="F351" s="6"/>
      <x:c r="G351" s="8">
        <x:f>일위대가표!F3409</x:f>
        <x:v>0</x:v>
      </x:c>
      <x:c r="H351" s="8"/>
      <x:c r="I351" s="8">
        <x:f>일위대가표!H3409</x:f>
        <x:v>513965</x:v>
      </x:c>
      <x:c r="J351" s="8"/>
      <x:c r="K351" s="8">
        <x:f>일위대가표!J3409</x:f>
        <x:v>63524</x:v>
      </x:c>
      <x:c r="L351" s="8">
        <x:f t="shared" si="5"/>
        <x:v>577489</x:v>
      </x:c>
      <x:c r="M351" s="176" t="s">
        <x:v>188</x:v>
      </x:c>
    </x:row>
    <x:row r="352" spans="1:13" ht="20.25" customHeight="1">
      <x:c r="A352" s="6" t="s">
        <x:v>717</x:v>
      </x:c>
      <x:c r="B352" s="30" t="s">
        <x:v>410</x:v>
      </x:c>
      <x:c r="C352" s="27" t="s">
        <x:v>152</x:v>
      </x:c>
      <x:c r="D352" s="6">
        <x:v>1</x:v>
      </x:c>
      <x:c r="E352" s="6" t="s">
        <x:v>303</x:v>
      </x:c>
      <x:c r="F352" s="6"/>
      <x:c r="G352" s="8">
        <x:f>일위대가표!F3415</x:f>
        <x:v>108225</x:v>
      </x:c>
      <x:c r="H352" s="8"/>
      <x:c r="I352" s="8">
        <x:f>일위대가표!H3415</x:f>
        <x:v>98016</x:v>
      </x:c>
      <x:c r="J352" s="8"/>
      <x:c r="K352" s="8">
        <x:f>일위대가표!J3415</x:f>
        <x:v>0</x:v>
      </x:c>
      <x:c r="L352" s="8">
        <x:f t="shared" si="5"/>
        <x:v>206241</x:v>
      </x:c>
      <x:c r="M352" s="7"/>
    </x:row>
    <x:row r="353" spans="1:13" ht="20.25" customHeight="1">
      <x:c r="A353" s="6" t="s">
        <x:v>891</x:v>
      </x:c>
      <x:c r="B353" s="30" t="s">
        <x:v>629</x:v>
      </x:c>
      <x:c r="C353" s="26" t="s">
        <x:v>1064</x:v>
      </x:c>
      <x:c r="D353" s="6">
        <x:v>1</x:v>
      </x:c>
      <x:c r="E353" s="6" t="s">
        <x:v>303</x:v>
      </x:c>
      <x:c r="F353" s="6"/>
      <x:c r="G353" s="8">
        <x:f>일위대가표!F3422</x:f>
        <x:v>80242</x:v>
      </x:c>
      <x:c r="H353" s="8"/>
      <x:c r="I353" s="8">
        <x:f>일위대가표!H3422</x:f>
        <x:v>15627</x:v>
      </x:c>
      <x:c r="J353" s="8"/>
      <x:c r="K353" s="8">
        <x:f>일위대가표!J3422</x:f>
        <x:v>8414</x:v>
      </x:c>
      <x:c r="L353" s="8">
        <x:f t="shared" si="5"/>
        <x:v>104283</x:v>
      </x:c>
      <x:c r="M353" s="7"/>
    </x:row>
    <x:row r="354" spans="1:13" ht="20.25" customHeight="1">
      <x:c r="A354" s="6" t="s">
        <x:v>867</x:v>
      </x:c>
      <x:c r="B354" s="30" t="s">
        <x:v>1443</x:v>
      </x:c>
      <x:c r="C354" s="26"/>
      <x:c r="D354" s="6">
        <x:v>1</x:v>
      </x:c>
      <x:c r="E354" s="6" t="s">
        <x:v>265</x:v>
      </x:c>
      <x:c r="F354" s="6"/>
      <x:c r="G354" s="8">
        <x:f>일위대가표!F3431</x:f>
        <x:v>7435</x:v>
      </x:c>
      <x:c r="H354" s="8"/>
      <x:c r="I354" s="8">
        <x:f>일위대가표!H3431</x:f>
        <x:v>2911</x:v>
      </x:c>
      <x:c r="J354" s="8"/>
      <x:c r="K354" s="8">
        <x:f>일위대가표!J3431</x:f>
        <x:v>13</x:v>
      </x:c>
      <x:c r="L354" s="8">
        <x:f t="shared" si="5"/>
        <x:v>10359</x:v>
      </x:c>
      <x:c r="M354" s="7"/>
    </x:row>
    <x:row r="355" spans="1:13" ht="20.25" customHeight="1">
      <x:c r="A355" s="6" t="s">
        <x:v>512</x:v>
      </x:c>
      <x:c r="B355" s="30" t="s">
        <x:v>653</x:v>
      </x:c>
      <x:c r="C355" s="26" t="s">
        <x:v>762</x:v>
      </x:c>
      <x:c r="D355" s="6">
        <x:v>1</x:v>
      </x:c>
      <x:c r="E355" s="6" t="s">
        <x:v>265</x:v>
      </x:c>
      <x:c r="F355" s="6"/>
      <x:c r="G355" s="8">
        <x:f>일위대가표!F3441</x:f>
        <x:v>0</x:v>
      </x:c>
      <x:c r="H355" s="8"/>
      <x:c r="I355" s="8">
        <x:f>일위대가표!H3441</x:f>
        <x:v>76863</x:v>
      </x:c>
      <x:c r="J355" s="8"/>
      <x:c r="K355" s="8">
        <x:f>일위대가표!J3441</x:f>
        <x:v>2114</x:v>
      </x:c>
      <x:c r="L355" s="8">
        <x:f t="shared" si="5"/>
        <x:v>78977</x:v>
      </x:c>
      <x:c r="M355" s="7"/>
    </x:row>
    <x:row r="356" spans="1:13" ht="20.25" customHeight="1">
      <x:c r="A356" s="6" t="s">
        <x:v>858</x:v>
      </x:c>
      <x:c r="B356" s="30" t="s">
        <x:v>100</x:v>
      </x:c>
      <x:c r="C356" s="6" t="s">
        <x:v>1060</x:v>
      </x:c>
      <x:c r="D356" s="6">
        <x:v>1</x:v>
      </x:c>
      <x:c r="E356" s="6" t="s">
        <x:v>265</x:v>
      </x:c>
      <x:c r="F356" s="6"/>
      <x:c r="G356" s="8">
        <x:f>일위대가표!F3445</x:f>
        <x:v>0</x:v>
      </x:c>
      <x:c r="H356" s="8"/>
      <x:c r="I356" s="8">
        <x:f>일위대가표!H3445</x:f>
        <x:v>22306</x:v>
      </x:c>
      <x:c r="J356" s="8"/>
      <x:c r="K356" s="8">
        <x:f>일위대가표!J3445</x:f>
        <x:v>456</x:v>
      </x:c>
      <x:c r="L356" s="8">
        <x:f t="shared" si="5"/>
        <x:v>22762</x:v>
      </x:c>
      <x:c r="M356" s="7" t="s">
        <x:v>188</x:v>
      </x:c>
    </x:row>
    <x:row r="357" spans="1:13" ht="20.25" customHeight="1">
      <x:c r="A357" s="6" t="s">
        <x:v>773</x:v>
      </x:c>
      <x:c r="B357" s="30" t="s">
        <x:v>1290</x:v>
      </x:c>
      <x:c r="C357" s="6" t="s">
        <x:v>5</x:v>
      </x:c>
      <x:c r="D357" s="6">
        <x:v>1</x:v>
      </x:c>
      <x:c r="E357" s="6" t="s">
        <x:v>265</x:v>
      </x:c>
      <x:c r="F357" s="6"/>
      <x:c r="G357" s="8">
        <x:f>일위대가표!F3452</x:f>
        <x:v>7555</x:v>
      </x:c>
      <x:c r="H357" s="8"/>
      <x:c r="I357" s="8">
        <x:f>일위대가표!H3452</x:f>
        <x:v>24214</x:v>
      </x:c>
      <x:c r="J357" s="8"/>
      <x:c r="K357" s="8">
        <x:f>일위대가표!J3452</x:f>
        <x:v>456</x:v>
      </x:c>
      <x:c r="L357" s="8">
        <x:f t="shared" si="5"/>
        <x:v>32225</x:v>
      </x:c>
      <x:c r="M357" s="7"/>
    </x:row>
    <x:row r="358" spans="1:13" ht="20.25" customHeight="1">
      <x:c r="A358" s="6" t="s">
        <x:v>791</x:v>
      </x:c>
      <x:c r="B358" s="30" t="s">
        <x:v>1353</x:v>
      </x:c>
      <x:c r="C358" s="6"/>
      <x:c r="D358" s="6">
        <x:v>1</x:v>
      </x:c>
      <x:c r="E358" s="6" t="s">
        <x:v>160</x:v>
      </x:c>
      <x:c r="F358" s="6"/>
      <x:c r="G358" s="8">
        <x:f>일위대가표!F3458</x:f>
        <x:v>0</x:v>
      </x:c>
      <x:c r="H358" s="8"/>
      <x:c r="I358" s="8">
        <x:f>일위대가표!H3458</x:f>
        <x:v>72762</x:v>
      </x:c>
      <x:c r="J358" s="8"/>
      <x:c r="K358" s="8">
        <x:f>일위대가표!J3458</x:f>
        <x:v>356</x:v>
      </x:c>
      <x:c r="L358" s="8">
        <x:f t="shared" si="5"/>
        <x:v>73118</x:v>
      </x:c>
      <x:c r="M358" s="7"/>
    </x:row>
    <x:row r="359" spans="1:13" ht="20.25" customHeight="1">
      <x:c r="A359" s="6" t="s">
        <x:v>906</x:v>
      </x:c>
      <x:c r="B359" s="30" t="s">
        <x:v>977</x:v>
      </x:c>
      <x:c r="C359" s="6" t="s">
        <x:v>1469</x:v>
      </x:c>
      <x:c r="D359" s="6">
        <x:v>1</x:v>
      </x:c>
      <x:c r="E359" s="6" t="s">
        <x:v>148</x:v>
      </x:c>
      <x:c r="F359" s="6"/>
      <x:c r="G359" s="8"/>
      <x:c r="H359" s="8"/>
      <x:c r="I359" s="8"/>
      <x:c r="J359" s="8"/>
      <x:c r="K359" s="8">
        <x:f>일위대가표!J3462</x:f>
        <x:v>0</x:v>
      </x:c>
      <x:c r="L359" s="8">
        <x:f t="shared" si="5"/>
        <x:v>0</x:v>
      </x:c>
      <x:c r="M359" s="7"/>
    </x:row>
    <x:row r="360" spans="1:13" ht="20.25" customHeight="1">
      <x:c r="A360" s="6" t="s">
        <x:v>519</x:v>
      </x:c>
      <x:c r="B360" s="30" t="s">
        <x:v>977</x:v>
      </x:c>
      <x:c r="C360" s="6" t="s">
        <x:v>1449</x:v>
      </x:c>
      <x:c r="D360" s="6">
        <x:v>1</x:v>
      </x:c>
      <x:c r="E360" s="6" t="s">
        <x:v>148</x:v>
      </x:c>
      <x:c r="F360" s="6"/>
      <x:c r="G360" s="8"/>
      <x:c r="H360" s="8"/>
      <x:c r="I360" s="8"/>
      <x:c r="J360" s="8"/>
      <x:c r="K360" s="8">
        <x:f>일위대가표!J3466</x:f>
        <x:v>0</x:v>
      </x:c>
      <x:c r="L360" s="8">
        <x:f t="shared" si="5"/>
        <x:v>0</x:v>
      </x:c>
      <x:c r="M360" s="7"/>
    </x:row>
    <x:row r="361" spans="1:13" ht="20.25" customHeight="1">
      <x:c r="A361" s="6" t="s">
        <x:v>515</x:v>
      </x:c>
      <x:c r="B361" s="30" t="s">
        <x:v>977</x:v>
      </x:c>
      <x:c r="C361" s="6" t="s">
        <x:v>1505</x:v>
      </x:c>
      <x:c r="D361" s="6">
        <x:v>1</x:v>
      </x:c>
      <x:c r="E361" s="6" t="s">
        <x:v>148</x:v>
      </x:c>
      <x:c r="F361" s="6"/>
      <x:c r="G361" s="8"/>
      <x:c r="H361" s="8"/>
      <x:c r="I361" s="8"/>
      <x:c r="J361" s="8"/>
      <x:c r="K361" s="8">
        <x:f>일위대가표!J3470</x:f>
        <x:v>0</x:v>
      </x:c>
      <x:c r="L361" s="8">
        <x:f t="shared" si="5"/>
        <x:v>0</x:v>
      </x:c>
      <x:c r="M361" s="7"/>
    </x:row>
    <x:row r="362" spans="1:13" ht="20.25" customHeight="1">
      <x:c r="A362" s="6" t="s">
        <x:v>101</x:v>
      </x:c>
      <x:c r="B362" s="30" t="s">
        <x:v>977</x:v>
      </x:c>
      <x:c r="C362" s="6" t="s">
        <x:v>1475</x:v>
      </x:c>
      <x:c r="D362" s="6">
        <x:v>1</x:v>
      </x:c>
      <x:c r="E362" s="6" t="s">
        <x:v>148</x:v>
      </x:c>
      <x:c r="F362" s="6"/>
      <x:c r="G362" s="8"/>
      <x:c r="H362" s="8"/>
      <x:c r="I362" s="8"/>
      <x:c r="J362" s="8"/>
      <x:c r="K362" s="8">
        <x:f>일위대가표!J3474</x:f>
        <x:v>0</x:v>
      </x:c>
      <x:c r="L362" s="8">
        <x:f t="shared" si="5"/>
        <x:v>0</x:v>
      </x:c>
      <x:c r="M362" s="7"/>
    </x:row>
    <x:row r="363" spans="1:13" ht="20.25" customHeight="1">
      <x:c r="A363" s="6" t="s">
        <x:v>864</x:v>
      </x:c>
      <x:c r="B363" s="30" t="s">
        <x:v>977</x:v>
      </x:c>
      <x:c r="C363" s="6" t="s">
        <x:v>1013</x:v>
      </x:c>
      <x:c r="D363" s="6">
        <x:v>1</x:v>
      </x:c>
      <x:c r="E363" s="6" t="s">
        <x:v>148</x:v>
      </x:c>
      <x:c r="F363" s="6"/>
      <x:c r="G363" s="8"/>
      <x:c r="H363" s="8"/>
      <x:c r="I363" s="8"/>
      <x:c r="J363" s="8"/>
      <x:c r="K363" s="8">
        <x:f>일위대가표!J3478</x:f>
        <x:v>0</x:v>
      </x:c>
      <x:c r="L363" s="8">
        <x:f t="shared" si="5"/>
        <x:v>0</x:v>
      </x:c>
      <x:c r="M363" s="7"/>
    </x:row>
    <x:row r="364" spans="1:13" ht="20.25" customHeight="1">
      <x:c r="A364" s="6" t="s">
        <x:v>588</x:v>
      </x:c>
      <x:c r="B364" s="30" t="s">
        <x:v>977</x:v>
      </x:c>
      <x:c r="C364" s="6" t="s">
        <x:v>1465</x:v>
      </x:c>
      <x:c r="D364" s="6">
        <x:v>1</x:v>
      </x:c>
      <x:c r="E364" s="6" t="s">
        <x:v>148</x:v>
      </x:c>
      <x:c r="F364" s="6"/>
      <x:c r="G364" s="8"/>
      <x:c r="H364" s="8"/>
      <x:c r="I364" s="8"/>
      <x:c r="J364" s="8"/>
      <x:c r="K364" s="8">
        <x:f>일위대가표!J3482</x:f>
        <x:v>0</x:v>
      </x:c>
      <x:c r="L364" s="8">
        <x:f t="shared" si="5"/>
        <x:v>0</x:v>
      </x:c>
      <x:c r="M364" s="7"/>
    </x:row>
    <x:row r="365" spans="1:13" ht="20.25" customHeight="1">
      <x:c r="A365" s="6" t="s">
        <x:v>504</x:v>
      </x:c>
      <x:c r="B365" s="30" t="s">
        <x:v>977</x:v>
      </x:c>
      <x:c r="C365" s="6" t="s">
        <x:v>1464</x:v>
      </x:c>
      <x:c r="D365" s="6">
        <x:v>1</x:v>
      </x:c>
      <x:c r="E365" s="6" t="s">
        <x:v>148</x:v>
      </x:c>
      <x:c r="F365" s="6"/>
      <x:c r="G365" s="8"/>
      <x:c r="H365" s="8"/>
      <x:c r="I365" s="8"/>
      <x:c r="J365" s="8"/>
      <x:c r="K365" s="8">
        <x:f>일위대가표!J3486</x:f>
        <x:v>0</x:v>
      </x:c>
      <x:c r="L365" s="8">
        <x:f t="shared" si="5"/>
        <x:v>0</x:v>
      </x:c>
      <x:c r="M365" s="7"/>
    </x:row>
    <x:row r="366" spans="1:13" ht="20.25" customHeight="1">
      <x:c r="A366" s="6" t="s">
        <x:v>691</x:v>
      </x:c>
      <x:c r="B366" s="30" t="s">
        <x:v>977</x:v>
      </x:c>
      <x:c r="C366" s="6" t="s">
        <x:v>1498</x:v>
      </x:c>
      <x:c r="D366" s="6">
        <x:v>1</x:v>
      </x:c>
      <x:c r="E366" s="6" t="s">
        <x:v>148</x:v>
      </x:c>
      <x:c r="F366" s="6"/>
      <x:c r="G366" s="8"/>
      <x:c r="H366" s="8"/>
      <x:c r="I366" s="8"/>
      <x:c r="J366" s="8"/>
      <x:c r="K366" s="8">
        <x:f>일위대가표!J3490</x:f>
        <x:v>0</x:v>
      </x:c>
      <x:c r="L366" s="8">
        <x:f t="shared" si="5"/>
        <x:v>0</x:v>
      </x:c>
      <x:c r="M366" s="7"/>
    </x:row>
    <x:row r="367" spans="1:13" ht="20.25" customHeight="1">
      <x:c r="A367" s="6" t="s">
        <x:v>469</x:v>
      </x:c>
      <x:c r="B367" s="30" t="s">
        <x:v>977</x:v>
      </x:c>
      <x:c r="C367" s="6" t="s">
        <x:v>1492</x:v>
      </x:c>
      <x:c r="D367" s="6">
        <x:v>1</x:v>
      </x:c>
      <x:c r="E367" s="6" t="s">
        <x:v>148</x:v>
      </x:c>
      <x:c r="F367" s="6"/>
      <x:c r="G367" s="8"/>
      <x:c r="H367" s="8"/>
      <x:c r="I367" s="8"/>
      <x:c r="J367" s="8"/>
      <x:c r="K367" s="8">
        <x:f>일위대가표!J3494</x:f>
        <x:v>0</x:v>
      </x:c>
      <x:c r="L367" s="8">
        <x:f t="shared" ref="L367:L393" si="6">SUM(G367:K367)</x:f>
        <x:v>0</x:v>
      </x:c>
      <x:c r="M367" s="7"/>
    </x:row>
    <x:row r="368" spans="1:13" ht="20.25" customHeight="1">
      <x:c r="A368" s="6" t="s">
        <x:v>467</x:v>
      </x:c>
      <x:c r="B368" s="30" t="s">
        <x:v>977</x:v>
      </x:c>
      <x:c r="C368" s="6" t="s">
        <x:v>1041</x:v>
      </x:c>
      <x:c r="D368" s="6">
        <x:v>1</x:v>
      </x:c>
      <x:c r="E368" s="6" t="s">
        <x:v>148</x:v>
      </x:c>
      <x:c r="F368" s="6"/>
      <x:c r="G368" s="8"/>
      <x:c r="H368" s="8"/>
      <x:c r="I368" s="8"/>
      <x:c r="J368" s="8"/>
      <x:c r="K368" s="8">
        <x:f>일위대가표!J3498</x:f>
        <x:v>0</x:v>
      </x:c>
      <x:c r="L368" s="8">
        <x:f t="shared" si="6"/>
        <x:v>0</x:v>
      </x:c>
      <x:c r="M368" s="7"/>
    </x:row>
    <x:row r="369" spans="1:13" ht="20.25" customHeight="1">
      <x:c r="A369" s="6" t="s">
        <x:v>763</x:v>
      </x:c>
      <x:c r="B369" s="30" t="s">
        <x:v>977</x:v>
      </x:c>
      <x:c r="C369" s="6" t="s">
        <x:v>1491</x:v>
      </x:c>
      <x:c r="D369" s="6">
        <x:v>1</x:v>
      </x:c>
      <x:c r="E369" s="6" t="s">
        <x:v>148</x:v>
      </x:c>
      <x:c r="F369" s="6"/>
      <x:c r="G369" s="8"/>
      <x:c r="H369" s="8"/>
      <x:c r="I369" s="8"/>
      <x:c r="J369" s="8"/>
      <x:c r="K369" s="8">
        <x:f>일위대가표!J3502</x:f>
        <x:v>0</x:v>
      </x:c>
      <x:c r="L369" s="8">
        <x:f t="shared" si="6"/>
        <x:v>0</x:v>
      </x:c>
      <x:c r="M369" s="7"/>
    </x:row>
    <x:row r="370" spans="1:13" ht="20.25" customHeight="1">
      <x:c r="A370" s="6" t="s">
        <x:v>768</x:v>
      </x:c>
      <x:c r="B370" s="30" t="s">
        <x:v>977</x:v>
      </x:c>
      <x:c r="C370" s="6" t="s">
        <x:v>1466</x:v>
      </x:c>
      <x:c r="D370" s="6">
        <x:v>1</x:v>
      </x:c>
      <x:c r="E370" s="6" t="s">
        <x:v>148</x:v>
      </x:c>
      <x:c r="F370" s="6"/>
      <x:c r="G370" s="8"/>
      <x:c r="H370" s="8"/>
      <x:c r="I370" s="8"/>
      <x:c r="J370" s="8"/>
      <x:c r="K370" s="8">
        <x:f>일위대가표!J3506</x:f>
        <x:v>0</x:v>
      </x:c>
      <x:c r="L370" s="8">
        <x:f t="shared" si="6"/>
        <x:v>0</x:v>
      </x:c>
      <x:c r="M370" s="7"/>
    </x:row>
    <x:row r="371" spans="1:13" ht="20.25" customHeight="1">
      <x:c r="A371" s="6" t="s">
        <x:v>556</x:v>
      </x:c>
      <x:c r="B371" s="30" t="s">
        <x:v>977</x:v>
      </x:c>
      <x:c r="C371" s="6" t="s">
        <x:v>1467</x:v>
      </x:c>
      <x:c r="D371" s="6">
        <x:v>1</x:v>
      </x:c>
      <x:c r="E371" s="6" t="s">
        <x:v>148</x:v>
      </x:c>
      <x:c r="F371" s="6"/>
      <x:c r="G371" s="8"/>
      <x:c r="H371" s="8"/>
      <x:c r="I371" s="8"/>
      <x:c r="J371" s="8"/>
      <x:c r="K371" s="8">
        <x:f>일위대가표!J3510</x:f>
        <x:v>0</x:v>
      </x:c>
      <x:c r="L371" s="8">
        <x:f t="shared" si="6"/>
        <x:v>0</x:v>
      </x:c>
      <x:c r="M371" s="7"/>
    </x:row>
    <x:row r="372" spans="1:13" ht="20.25" customHeight="1">
      <x:c r="A372" s="6" t="s">
        <x:v>473</x:v>
      </x:c>
      <x:c r="B372" s="30" t="s">
        <x:v>977</x:v>
      </x:c>
      <x:c r="C372" s="6" t="s">
        <x:v>1461</x:v>
      </x:c>
      <x:c r="D372" s="6">
        <x:v>1</x:v>
      </x:c>
      <x:c r="E372" s="6" t="s">
        <x:v>148</x:v>
      </x:c>
      <x:c r="F372" s="6"/>
      <x:c r="G372" s="8"/>
      <x:c r="H372" s="8"/>
      <x:c r="I372" s="8"/>
      <x:c r="J372" s="8"/>
      <x:c r="K372" s="8">
        <x:f>일위대가표!J3514</x:f>
        <x:v>0</x:v>
      </x:c>
      <x:c r="L372" s="8">
        <x:f t="shared" si="6"/>
        <x:v>0</x:v>
      </x:c>
      <x:c r="M372" s="7"/>
    </x:row>
    <x:row r="373" spans="1:13" ht="20.25" customHeight="1">
      <x:c r="A373" s="6" t="s">
        <x:v>446</x:v>
      </x:c>
      <x:c r="B373" s="30" t="s">
        <x:v>977</x:v>
      </x:c>
      <x:c r="C373" s="6" t="s">
        <x:v>1500</x:v>
      </x:c>
      <x:c r="D373" s="6">
        <x:v>1</x:v>
      </x:c>
      <x:c r="E373" s="6" t="s">
        <x:v>148</x:v>
      </x:c>
      <x:c r="F373" s="6"/>
      <x:c r="G373" s="8"/>
      <x:c r="H373" s="8"/>
      <x:c r="I373" s="8"/>
      <x:c r="J373" s="8"/>
      <x:c r="K373" s="8">
        <x:f>일위대가표!J3518</x:f>
        <x:v>0</x:v>
      </x:c>
      <x:c r="L373" s="8">
        <x:f t="shared" si="6"/>
        <x:v>0</x:v>
      </x:c>
      <x:c r="M373" s="7"/>
    </x:row>
    <x:row r="374" spans="1:13" ht="20.25" customHeight="1">
      <x:c r="A374" s="6" t="s">
        <x:v>593</x:v>
      </x:c>
      <x:c r="B374" s="30" t="s">
        <x:v>977</x:v>
      </x:c>
      <x:c r="C374" s="6" t="s">
        <x:v>1476</x:v>
      </x:c>
      <x:c r="D374" s="6">
        <x:v>1</x:v>
      </x:c>
      <x:c r="E374" s="6" t="s">
        <x:v>148</x:v>
      </x:c>
      <x:c r="F374" s="6"/>
      <x:c r="G374" s="8"/>
      <x:c r="H374" s="8"/>
      <x:c r="I374" s="8"/>
      <x:c r="J374" s="8"/>
      <x:c r="K374" s="8">
        <x:f>일위대가표!J3522</x:f>
        <x:v>0</x:v>
      </x:c>
      <x:c r="L374" s="8">
        <x:f t="shared" si="6"/>
        <x:v>0</x:v>
      </x:c>
      <x:c r="M374" s="7"/>
    </x:row>
    <x:row r="375" spans="1:13" ht="20.25" customHeight="1">
      <x:c r="A375" s="6" t="s">
        <x:v>478</x:v>
      </x:c>
      <x:c r="B375" s="30" t="s">
        <x:v>977</x:v>
      </x:c>
      <x:c r="C375" s="6" t="s">
        <x:v>1067</x:v>
      </x:c>
      <x:c r="D375" s="6">
        <x:v>1</x:v>
      </x:c>
      <x:c r="E375" s="6" t="s">
        <x:v>148</x:v>
      </x:c>
      <x:c r="F375" s="6"/>
      <x:c r="G375" s="8"/>
      <x:c r="H375" s="8"/>
      <x:c r="I375" s="8"/>
      <x:c r="J375" s="8"/>
      <x:c r="K375" s="8">
        <x:f>일위대가표!J3526</x:f>
        <x:v>0</x:v>
      </x:c>
      <x:c r="L375" s="8">
        <x:f t="shared" si="6"/>
        <x:v>0</x:v>
      </x:c>
      <x:c r="M375" s="7"/>
    </x:row>
    <x:row r="376" spans="1:13" ht="20.25" customHeight="1">
      <x:c r="A376" s="6" t="s">
        <x:v>757</x:v>
      </x:c>
      <x:c r="B376" s="30" t="s">
        <x:v>977</x:v>
      </x:c>
      <x:c r="C376" s="6" t="s">
        <x:v>1448</x:v>
      </x:c>
      <x:c r="D376" s="6">
        <x:v>1</x:v>
      </x:c>
      <x:c r="E376" s="6" t="s">
        <x:v>148</x:v>
      </x:c>
      <x:c r="F376" s="6"/>
      <x:c r="G376" s="8"/>
      <x:c r="H376" s="8"/>
      <x:c r="I376" s="8"/>
      <x:c r="J376" s="8"/>
      <x:c r="K376" s="8">
        <x:f>일위대가표!J3530</x:f>
        <x:v>0</x:v>
      </x:c>
      <x:c r="L376" s="8">
        <x:f t="shared" si="6"/>
        <x:v>0</x:v>
      </x:c>
      <x:c r="M376" s="7"/>
    </x:row>
    <x:row r="377" spans="1:13" ht="20.25" customHeight="1">
      <x:c r="A377" s="6" t="s">
        <x:v>444</x:v>
      </x:c>
      <x:c r="B377" s="30" t="s">
        <x:v>977</x:v>
      </x:c>
      <x:c r="C377" s="6" t="s">
        <x:v>1053</x:v>
      </x:c>
      <x:c r="D377" s="6">
        <x:v>1</x:v>
      </x:c>
      <x:c r="E377" s="6" t="s">
        <x:v>148</x:v>
      </x:c>
      <x:c r="F377" s="6"/>
      <x:c r="G377" s="8"/>
      <x:c r="H377" s="8"/>
      <x:c r="I377" s="8"/>
      <x:c r="J377" s="8"/>
      <x:c r="K377" s="8">
        <x:f>일위대가표!J3534</x:f>
        <x:v>0</x:v>
      </x:c>
      <x:c r="L377" s="8">
        <x:f t="shared" si="6"/>
        <x:v>0</x:v>
      </x:c>
      <x:c r="M377" s="7"/>
    </x:row>
    <x:row r="378" spans="1:13" ht="20.25" customHeight="1">
      <x:c r="A378" s="6" t="s">
        <x:v>678</x:v>
      </x:c>
      <x:c r="B378" s="30" t="s">
        <x:v>977</x:v>
      </x:c>
      <x:c r="C378" s="6" t="s">
        <x:v>1055</x:v>
      </x:c>
      <x:c r="D378" s="6">
        <x:v>1</x:v>
      </x:c>
      <x:c r="E378" s="6" t="s">
        <x:v>148</x:v>
      </x:c>
      <x:c r="F378" s="6"/>
      <x:c r="G378" s="8"/>
      <x:c r="H378" s="8"/>
      <x:c r="I378" s="8"/>
      <x:c r="J378" s="8"/>
      <x:c r="K378" s="8">
        <x:f>일위대가표!J3538</x:f>
        <x:v>0</x:v>
      </x:c>
      <x:c r="L378" s="8">
        <x:f t="shared" si="6"/>
        <x:v>0</x:v>
      </x:c>
      <x:c r="M378" s="7"/>
    </x:row>
    <x:row r="379" spans="1:13" ht="20.25" customHeight="1">
      <x:c r="A379" s="6" t="s">
        <x:v>690</x:v>
      </x:c>
      <x:c r="B379" s="30" t="s">
        <x:v>977</x:v>
      </x:c>
      <x:c r="C379" s="6" t="s">
        <x:v>1504</x:v>
      </x:c>
      <x:c r="D379" s="6">
        <x:v>1</x:v>
      </x:c>
      <x:c r="E379" s="6" t="s">
        <x:v>148</x:v>
      </x:c>
      <x:c r="F379" s="6"/>
      <x:c r="G379" s="8"/>
      <x:c r="H379" s="8"/>
      <x:c r="I379" s="8"/>
      <x:c r="J379" s="8"/>
      <x:c r="K379" s="8">
        <x:f>일위대가표!J3542</x:f>
        <x:v>0</x:v>
      </x:c>
      <x:c r="L379" s="8">
        <x:f t="shared" si="6"/>
        <x:v>0</x:v>
      </x:c>
      <x:c r="M379" s="7"/>
    </x:row>
    <x:row r="380" spans="1:13" ht="20.25" customHeight="1">
      <x:c r="A380" s="6" t="s">
        <x:v>765</x:v>
      </x:c>
      <x:c r="B380" s="30" t="s">
        <x:v>977</x:v>
      </x:c>
      <x:c r="C380" s="6" t="s">
        <x:v>1453</x:v>
      </x:c>
      <x:c r="D380" s="6">
        <x:v>1</x:v>
      </x:c>
      <x:c r="E380" s="6" t="s">
        <x:v>148</x:v>
      </x:c>
      <x:c r="F380" s="6"/>
      <x:c r="G380" s="8"/>
      <x:c r="H380" s="8"/>
      <x:c r="I380" s="8"/>
      <x:c r="J380" s="8"/>
      <x:c r="K380" s="8">
        <x:f>일위대가표!J3546</x:f>
        <x:v>0</x:v>
      </x:c>
      <x:c r="L380" s="8">
        <x:f t="shared" si="6"/>
        <x:v>0</x:v>
      </x:c>
      <x:c r="M380" s="7"/>
    </x:row>
    <x:row r="381" spans="1:13" ht="20.25" customHeight="1">
      <x:c r="A381" s="6" t="s">
        <x:v>674</x:v>
      </x:c>
      <x:c r="B381" s="30" t="s">
        <x:v>977</x:v>
      </x:c>
      <x:c r="C381" s="6" t="s">
        <x:v>1014</x:v>
      </x:c>
      <x:c r="D381" s="6">
        <x:v>1</x:v>
      </x:c>
      <x:c r="E381" s="6" t="s">
        <x:v>148</x:v>
      </x:c>
      <x:c r="F381" s="6"/>
      <x:c r="G381" s="8"/>
      <x:c r="H381" s="8"/>
      <x:c r="I381" s="8"/>
      <x:c r="J381" s="8"/>
      <x:c r="K381" s="8">
        <x:f>일위대가표!J3550</x:f>
        <x:v>0</x:v>
      </x:c>
      <x:c r="L381" s="8">
        <x:f t="shared" si="6"/>
        <x:v>0</x:v>
      </x:c>
      <x:c r="M381" s="7"/>
    </x:row>
    <x:row r="382" spans="1:13" ht="20.25" customHeight="1">
      <x:c r="A382" s="6" t="s">
        <x:v>754</x:v>
      </x:c>
      <x:c r="B382" s="30" t="s">
        <x:v>977</x:v>
      </x:c>
      <x:c r="C382" s="6" t="s">
        <x:v>1441</x:v>
      </x:c>
      <x:c r="D382" s="6">
        <x:v>1</x:v>
      </x:c>
      <x:c r="E382" s="6" t="s">
        <x:v>148</x:v>
      </x:c>
      <x:c r="F382" s="6"/>
      <x:c r="G382" s="8"/>
      <x:c r="H382" s="8"/>
      <x:c r="I382" s="8"/>
      <x:c r="J382" s="8"/>
      <x:c r="K382" s="8">
        <x:f>일위대가표!J3554</x:f>
        <x:v>0</x:v>
      </x:c>
      <x:c r="L382" s="8">
        <x:f t="shared" si="6"/>
        <x:v>0</x:v>
      </x:c>
      <x:c r="M382" s="7"/>
    </x:row>
    <x:row r="383" spans="1:13" ht="20.25" customHeight="1">
      <x:c r="A383" s="6" t="s">
        <x:v>700</x:v>
      </x:c>
      <x:c r="B383" s="30" t="s">
        <x:v>977</x:v>
      </x:c>
      <x:c r="C383" s="6" t="s">
        <x:v>1470</x:v>
      </x:c>
      <x:c r="D383" s="6">
        <x:v>1</x:v>
      </x:c>
      <x:c r="E383" s="6" t="s">
        <x:v>148</x:v>
      </x:c>
      <x:c r="F383" s="6"/>
      <x:c r="G383" s="8"/>
      <x:c r="H383" s="8"/>
      <x:c r="I383" s="8"/>
      <x:c r="J383" s="8"/>
      <x:c r="K383" s="8">
        <x:f>일위대가표!J3558</x:f>
        <x:v>0</x:v>
      </x:c>
      <x:c r="L383" s="8">
        <x:f t="shared" si="6"/>
        <x:v>0</x:v>
      </x:c>
      <x:c r="M383" s="7"/>
    </x:row>
    <x:row r="384" spans="1:13" ht="20.25" customHeight="1">
      <x:c r="A384" s="6" t="s">
        <x:v>676</x:v>
      </x:c>
      <x:c r="B384" s="30" t="s">
        <x:v>977</x:v>
      </x:c>
      <x:c r="C384" s="6" t="s">
        <x:v>1484</x:v>
      </x:c>
      <x:c r="D384" s="6">
        <x:v>1</x:v>
      </x:c>
      <x:c r="E384" s="6" t="s">
        <x:v>148</x:v>
      </x:c>
      <x:c r="F384" s="6"/>
      <x:c r="G384" s="8"/>
      <x:c r="H384" s="8"/>
      <x:c r="I384" s="8"/>
      <x:c r="J384" s="8"/>
      <x:c r="K384" s="8">
        <x:f>일위대가표!J3562</x:f>
        <x:v>0</x:v>
      </x:c>
      <x:c r="L384" s="8">
        <x:f t="shared" si="6"/>
        <x:v>0</x:v>
      </x:c>
      <x:c r="M384" s="7"/>
    </x:row>
    <x:row r="385" spans="1:13" ht="20.25" customHeight="1">
      <x:c r="A385" s="6" t="s">
        <x:v>579</x:v>
      </x:c>
      <x:c r="B385" s="30" t="s">
        <x:v>977</x:v>
      </x:c>
      <x:c r="C385" s="6" t="s">
        <x:v>1485</x:v>
      </x:c>
      <x:c r="D385" s="6">
        <x:v>1</x:v>
      </x:c>
      <x:c r="E385" s="6" t="s">
        <x:v>148</x:v>
      </x:c>
      <x:c r="F385" s="6"/>
      <x:c r="G385" s="8"/>
      <x:c r="H385" s="8"/>
      <x:c r="I385" s="8"/>
      <x:c r="J385" s="8"/>
      <x:c r="K385" s="8">
        <x:f>일위대가표!J3566</x:f>
        <x:v>0</x:v>
      </x:c>
      <x:c r="L385" s="8">
        <x:f t="shared" si="6"/>
        <x:v>0</x:v>
      </x:c>
      <x:c r="M385" s="7"/>
    </x:row>
    <x:row r="386" spans="1:13" ht="20.25" customHeight="1">
      <x:c r="A386" s="6" t="s">
        <x:v>581</x:v>
      </x:c>
      <x:c r="B386" s="30" t="s">
        <x:v>977</x:v>
      </x:c>
      <x:c r="C386" s="6" t="s">
        <x:v>1075</x:v>
      </x:c>
      <x:c r="D386" s="6">
        <x:v>1</x:v>
      </x:c>
      <x:c r="E386" s="6" t="s">
        <x:v>148</x:v>
      </x:c>
      <x:c r="F386" s="6"/>
      <x:c r="G386" s="8"/>
      <x:c r="H386" s="8"/>
      <x:c r="I386" s="8"/>
      <x:c r="J386" s="8"/>
      <x:c r="K386" s="8">
        <x:f>일위대가표!J3570</x:f>
        <x:v>0</x:v>
      </x:c>
      <x:c r="L386" s="8">
        <x:f t="shared" si="6"/>
        <x:v>0</x:v>
      </x:c>
      <x:c r="M386" s="7"/>
    </x:row>
    <x:row r="387" spans="1:13" ht="20.25" customHeight="1">
      <x:c r="A387" s="6" t="s">
        <x:v>759</x:v>
      </x:c>
      <x:c r="B387" s="30" t="s">
        <x:v>977</x:v>
      </x:c>
      <x:c r="C387" s="6" t="s">
        <x:v>1489</x:v>
      </x:c>
      <x:c r="D387" s="6">
        <x:v>1</x:v>
      </x:c>
      <x:c r="E387" s="6" t="s">
        <x:v>148</x:v>
      </x:c>
      <x:c r="F387" s="6"/>
      <x:c r="G387" s="8"/>
      <x:c r="H387" s="8"/>
      <x:c r="I387" s="8"/>
      <x:c r="J387" s="8"/>
      <x:c r="K387" s="8">
        <x:f>일위대가표!J3574</x:f>
        <x:v>0</x:v>
      </x:c>
      <x:c r="L387" s="8">
        <x:f t="shared" si="6"/>
        <x:v>0</x:v>
      </x:c>
      <x:c r="M387" s="7"/>
    </x:row>
    <x:row r="388" spans="1:13" ht="20.25" customHeight="1">
      <x:c r="A388" s="6" t="s">
        <x:v>688</x:v>
      </x:c>
      <x:c r="B388" s="30" t="s">
        <x:v>977</x:v>
      </x:c>
      <x:c r="C388" s="6" t="s">
        <x:v>1493</x:v>
      </x:c>
      <x:c r="D388" s="6">
        <x:v>1</x:v>
      </x:c>
      <x:c r="E388" s="6" t="s">
        <x:v>148</x:v>
      </x:c>
      <x:c r="F388" s="6"/>
      <x:c r="G388" s="8"/>
      <x:c r="H388" s="8"/>
      <x:c r="I388" s="8"/>
      <x:c r="J388" s="8"/>
      <x:c r="K388" s="8">
        <x:f>일위대가표!J3578</x:f>
        <x:v>0</x:v>
      </x:c>
      <x:c r="L388" s="8">
        <x:f t="shared" si="6"/>
        <x:v>0</x:v>
      </x:c>
      <x:c r="M388" s="7"/>
    </x:row>
    <x:row r="389" spans="1:13" ht="20.25" customHeight="1">
      <x:c r="A389" s="6" t="s">
        <x:v>429</x:v>
      </x:c>
      <x:c r="B389" s="30" t="s">
        <x:v>977</x:v>
      </x:c>
      <x:c r="C389" s="6" t="s">
        <x:v>1472</x:v>
      </x:c>
      <x:c r="D389" s="6">
        <x:v>1</x:v>
      </x:c>
      <x:c r="E389" s="6" t="s">
        <x:v>148</x:v>
      </x:c>
      <x:c r="F389" s="6"/>
      <x:c r="G389" s="8"/>
      <x:c r="H389" s="8"/>
      <x:c r="I389" s="8"/>
      <x:c r="J389" s="8"/>
      <x:c r="K389" s="8">
        <x:f>일위대가표!J3582</x:f>
        <x:v>0</x:v>
      </x:c>
      <x:c r="L389" s="8">
        <x:f t="shared" si="6"/>
        <x:v>0</x:v>
      </x:c>
      <x:c r="M389" s="7"/>
    </x:row>
    <x:row r="390" spans="1:13" ht="20.25" customHeight="1">
      <x:c r="A390" s="6" t="s">
        <x:v>756</x:v>
      </x:c>
      <x:c r="B390" s="30" t="s">
        <x:v>977</x:v>
      </x:c>
      <x:c r="C390" s="6" t="s">
        <x:v>1045</x:v>
      </x:c>
      <x:c r="D390" s="6">
        <x:v>1</x:v>
      </x:c>
      <x:c r="E390" s="6" t="s">
        <x:v>148</x:v>
      </x:c>
      <x:c r="F390" s="6"/>
      <x:c r="G390" s="8"/>
      <x:c r="H390" s="8"/>
      <x:c r="I390" s="8"/>
      <x:c r="J390" s="8"/>
      <x:c r="K390" s="8">
        <x:f>일위대가표!J3586</x:f>
        <x:v>0</x:v>
      </x:c>
      <x:c r="L390" s="8">
        <x:f t="shared" si="6"/>
        <x:v>0</x:v>
      </x:c>
      <x:c r="M390" s="7"/>
    </x:row>
    <x:row r="391" spans="1:13" ht="20.25" customHeight="1">
      <x:c r="A391" s="6" t="s">
        <x:v>379</x:v>
      </x:c>
      <x:c r="B391" s="30" t="s">
        <x:v>977</x:v>
      </x:c>
      <x:c r="C391" s="6" t="s">
        <x:v>1473</x:v>
      </x:c>
      <x:c r="D391" s="6">
        <x:v>1</x:v>
      </x:c>
      <x:c r="E391" s="6" t="s">
        <x:v>148</x:v>
      </x:c>
      <x:c r="F391" s="6"/>
      <x:c r="G391" s="8"/>
      <x:c r="H391" s="8"/>
      <x:c r="I391" s="8"/>
      <x:c r="J391" s="8"/>
      <x:c r="K391" s="8">
        <x:f>일위대가표!J3590</x:f>
        <x:v>0</x:v>
      </x:c>
      <x:c r="L391" s="8">
        <x:f t="shared" si="6"/>
        <x:v>0</x:v>
      </x:c>
      <x:c r="M391" s="7"/>
    </x:row>
    <x:row r="392" spans="1:13" ht="20.25" customHeight="1">
      <x:c r="A392" s="6" t="s">
        <x:v>680</x:v>
      </x:c>
      <x:c r="B392" s="30" t="s">
        <x:v>977</x:v>
      </x:c>
      <x:c r="C392" s="6" t="s">
        <x:v>1487</x:v>
      </x:c>
      <x:c r="D392" s="6">
        <x:v>1</x:v>
      </x:c>
      <x:c r="E392" s="6" t="s">
        <x:v>148</x:v>
      </x:c>
      <x:c r="F392" s="6"/>
      <x:c r="G392" s="8"/>
      <x:c r="H392" s="8"/>
      <x:c r="I392" s="8"/>
      <x:c r="J392" s="8"/>
      <x:c r="K392" s="8">
        <x:f>일위대가표!J3594</x:f>
        <x:v>0</x:v>
      </x:c>
      <x:c r="L392" s="8">
        <x:f t="shared" si="6"/>
        <x:v>0</x:v>
      </x:c>
      <x:c r="M392" s="7"/>
    </x:row>
    <x:row r="393" spans="1:13" ht="20.25" customHeight="1">
      <x:c r="A393" s="6" t="s">
        <x:v>687</x:v>
      </x:c>
      <x:c r="B393" s="30" t="s">
        <x:v>977</x:v>
      </x:c>
      <x:c r="C393" s="6" t="s">
        <x:v>1463</x:v>
      </x:c>
      <x:c r="D393" s="6">
        <x:v>1</x:v>
      </x:c>
      <x:c r="E393" s="6" t="s">
        <x:v>148</x:v>
      </x:c>
      <x:c r="F393" s="6"/>
      <x:c r="G393" s="8"/>
      <x:c r="H393" s="8"/>
      <x:c r="I393" s="8"/>
      <x:c r="J393" s="8"/>
      <x:c r="K393" s="8">
        <x:f>일위대가표!J3598</x:f>
        <x:v>0</x:v>
      </x:c>
      <x:c r="L393" s="8">
        <x:f t="shared" si="6"/>
        <x:v>0</x:v>
      </x:c>
      <x:c r="M393" s="7"/>
    </x:row>
  </x:sheetData>
  <x:pageMargins left="0.48222222924232483" right="0.46000000834465027" top="0.90541666746139526" bottom="0.47236111760139465" header="0.55097222328186035" footer="0.19666667282581329"/>
  <x:pageSetup paperSize="9" scale="100" firstPageNumber="1" fitToWidth="1" fitToHeight="1" orientation="landscape" usePrinterDefaults="1" blackAndWhite="0" draft="0" useFirstPageNumber="0" horizontalDpi="600" verticalDpi="600" copies="1"/>
  <x:headerFooter>
    <x:oddHeader>&amp;C&amp;"한컴바탕,Bold"&amp;18일 위 대 가 목 록 표</x:oddHeader>
    <x:oddFooter>&amp;C&amp;"돋움,Regular"&amp;P</x:oddFooter>
  </x:headerFooter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N3598"/>
  <x:sheetViews>
    <x:sheetView tabSelected="1" view="pageBreakPreview" topLeftCell="A1" zoomScaleNormal="100" zoomScaleSheetLayoutView="100" workbookViewId="0">
      <x:pane xSplit="4" ySplit="2" topLeftCell="E2267" activePane="bottomRight" state="frozen"/>
      <x:selection pane="bottomRight" activeCell="P2305" activeCellId="0" sqref="P2305:P2305"/>
    </x:sheetView>
  </x:sheetViews>
  <x:sheetFormatPr defaultColWidth="9" defaultRowHeight="13.550000000000001"/>
  <x:cols>
    <x:col min="1" max="1" width="13.375" style="100" customWidth="1"/>
    <x:col min="2" max="2" width="15.25" style="94" customWidth="1"/>
    <x:col min="3" max="3" width="6.125" style="123" customWidth="1"/>
    <x:col min="4" max="4" width="4.25" style="61" customWidth="1"/>
    <x:col min="5" max="7" width="10.125" style="124" customWidth="1"/>
    <x:col min="8" max="8" width="11.625" style="124" customWidth="1"/>
    <x:col min="9" max="11" width="10.125" style="124" customWidth="1"/>
    <x:col min="12" max="12" width="11.875" style="124" customWidth="1"/>
    <x:col min="13" max="13" width="4.875" style="124" customWidth="1"/>
    <x:col min="14" max="14" width="9" style="94" customWidth="1"/>
    <x:col min="15" max="16384" width="9" style="2"/>
  </x:cols>
  <x:sheetData>
    <x:row r="1" spans="1:13" ht="19.5" customHeight="1">
      <x:c r="A1" s="193" t="s">
        <x:v>672</x:v>
      </x:c>
      <x:c r="B1" s="193" t="s">
        <x:v>776</x:v>
      </x:c>
      <x:c r="C1" s="195" t="s">
        <x:v>203</x:v>
      </x:c>
      <x:c r="D1" s="193" t="s">
        <x:v>162</x:v>
      </x:c>
      <x:c r="E1" s="190" t="s">
        <x:v>381</x:v>
      </x:c>
      <x:c r="F1" s="190"/>
      <x:c r="G1" s="190" t="s">
        <x:v>118</x:v>
      </x:c>
      <x:c r="H1" s="190"/>
      <x:c r="I1" s="190" t="s">
        <x:v>725</x:v>
      </x:c>
      <x:c r="J1" s="190"/>
      <x:c r="K1" s="190" t="s">
        <x:v>742</x:v>
      </x:c>
      <x:c r="L1" s="190"/>
      <x:c r="M1" s="191" t="s">
        <x:v>226</x:v>
      </x:c>
    </x:row>
    <x:row r="2" spans="1:13" ht="53.450000000000003" customHeight="1">
      <x:c r="A2" s="194"/>
      <x:c r="B2" s="194"/>
      <x:c r="C2" s="196"/>
      <x:c r="D2" s="194"/>
      <x:c r="E2" s="95" t="s">
        <x:v>751</x:v>
      </x:c>
      <x:c r="F2" s="95" t="s">
        <x:v>120</x:v>
      </x:c>
      <x:c r="G2" s="95" t="s">
        <x:v>751</x:v>
      </x:c>
      <x:c r="H2" s="95" t="s">
        <x:v>120</x:v>
      </x:c>
      <x:c r="I2" s="95" t="s">
        <x:v>751</x:v>
      </x:c>
      <x:c r="J2" s="95" t="s">
        <x:v>120</x:v>
      </x:c>
      <x:c r="K2" s="95" t="s">
        <x:v>751</x:v>
      </x:c>
      <x:c r="L2" s="95" t="s">
        <x:v>120</x:v>
      </x:c>
      <x:c r="M2" s="192"/>
    </x:row>
    <x:row r="3" spans="1:14" s="5" customFormat="1" ht="19.5" hidden="1" customHeight="1">
      <x:c r="A3" s="96" t="s">
        <x:v>1157</x:v>
      </x:c>
      <x:c r="B3" s="96" t="s">
        <x:v>475</x:v>
      </x:c>
      <x:c r="C3" s="97"/>
      <x:c r="D3" s="98" t="s">
        <x:v>148</x:v>
      </x:c>
      <x:c r="E3" s="99"/>
      <x:c r="F3" s="99"/>
      <x:c r="G3" s="99"/>
      <x:c r="H3" s="99"/>
      <x:c r="I3" s="99"/>
      <x:c r="J3" s="99"/>
      <x:c r="K3" s="99"/>
      <x:c r="L3" s="99"/>
      <x:c r="M3" s="99"/>
      <x:c r="N3" s="100"/>
    </x:row>
    <x:row r="4" spans="1:14" s="5" customFormat="1" ht="19.5" hidden="1" customHeight="1">
      <x:c r="A4" s="101" t="s">
        <x:v>153</x:v>
      </x:c>
      <x:c r="B4" s="101"/>
      <x:c r="C4" s="102">
        <x:v>0.11</x:v>
      </x:c>
      <x:c r="D4" s="103" t="s">
        <x:v>250</x:v>
      </x:c>
      <x:c r="E4" s="104"/>
      <x:c r="F4" s="104"/>
      <x:c r="G4" s="104">
        <x:f>노임단가표!B3</x:f>
        <x:v>189749</x:v>
      </x:c>
      <x:c r="H4" s="104">
        <x:f>INT(C4*G4)</x:f>
        <x:v>20872</x:v>
      </x:c>
      <x:c r="I4" s="104"/>
      <x:c r="J4" s="104"/>
      <x:c r="K4" s="104">
        <x:f t="shared" ref="K4:L7" si="0">SUM(E4,G4,I4)</x:f>
        <x:v>189749</x:v>
      </x:c>
      <x:c r="L4" s="104">
        <x:f t="shared" si="0"/>
        <x:v>20872</x:v>
      </x:c>
      <x:c r="M4" s="104"/>
      <x:c r="N4" s="100"/>
    </x:row>
    <x:row r="5" spans="1:14" s="5" customFormat="1" ht="19.5" hidden="1" customHeight="1">
      <x:c r="A5" s="101" t="s">
        <x:v>862</x:v>
      </x:c>
      <x:c r="B5" s="101"/>
      <x:c r="C5" s="102">
        <x:v>0.070000000000000007</x:v>
      </x:c>
      <x:c r="D5" s="103" t="s">
        <x:v>250</x:v>
      </x:c>
      <x:c r="E5" s="104"/>
      <x:c r="F5" s="104"/>
      <x:c r="G5" s="104">
        <x:f>노임단가표!D3</x:f>
        <x:v>148510</x:v>
      </x:c>
      <x:c r="H5" s="104">
        <x:f>INT(C5*G5)</x:f>
        <x:v>10395</x:v>
      </x:c>
      <x:c r="I5" s="104"/>
      <x:c r="J5" s="104"/>
      <x:c r="K5" s="104">
        <x:f t="shared" si="0"/>
        <x:v>148510</x:v>
      </x:c>
      <x:c r="L5" s="104">
        <x:f t="shared" si="0"/>
        <x:v>10395</x:v>
      </x:c>
      <x:c r="M5" s="104"/>
      <x:c r="N5" s="100"/>
    </x:row>
    <x:row r="6" spans="1:14" s="5" customFormat="1" ht="19.5" hidden="1" customHeight="1">
      <x:c r="A6" s="101" t="s">
        <x:v>332</x:v>
      </x:c>
      <x:c r="B6" s="101" t="s">
        <x:v>1175</x:v>
      </x:c>
      <x:c r="C6" s="102">
        <x:v>1</x:v>
      </x:c>
      <x:c r="D6" s="103" t="s">
        <x:v>261</x:v>
      </x:c>
      <x:c r="E6" s="104">
        <x:f>자재단가표!D3</x:f>
        <x:v>3500</x:v>
      </x:c>
      <x:c r="F6" s="104">
        <x:f>INT(C6*E6)</x:f>
        <x:v>3500</x:v>
      </x:c>
      <x:c r="G6" s="104"/>
      <x:c r="H6" s="104"/>
      <x:c r="I6" s="104"/>
      <x:c r="J6" s="104"/>
      <x:c r="K6" s="104">
        <x:f t="shared" si="0"/>
        <x:v>3500</x:v>
      </x:c>
      <x:c r="L6" s="104">
        <x:f t="shared" si="0"/>
        <x:v>3500</x:v>
      </x:c>
      <x:c r="M6" s="104"/>
      <x:c r="N6" s="100"/>
    </x:row>
    <x:row r="7" spans="1:14" s="5" customFormat="1" ht="19.5" hidden="1" customHeight="1">
      <x:c r="A7" s="101" t="s">
        <x:v>748</x:v>
      </x:c>
      <x:c r="B7" s="101" t="s">
        <x:v>86</x:v>
      </x:c>
      <x:c r="C7" s="102">
        <x:v>5</x:v>
      </x:c>
      <x:c r="D7" s="103" t="s">
        <x:v>266</x:v>
      </x:c>
      <x:c r="E7" s="104">
        <x:f>자재단가표!D7</x:f>
        <x:v>400</x:v>
      </x:c>
      <x:c r="F7" s="104">
        <x:f>INT(C7*E7)</x:f>
        <x:v>2000</x:v>
      </x:c>
      <x:c r="G7" s="104"/>
      <x:c r="H7" s="104"/>
      <x:c r="I7" s="104"/>
      <x:c r="J7" s="104"/>
      <x:c r="K7" s="104">
        <x:f t="shared" si="0"/>
        <x:v>400</x:v>
      </x:c>
      <x:c r="L7" s="104">
        <x:f t="shared" si="0"/>
        <x:v>2000</x:v>
      </x:c>
      <x:c r="M7" s="104"/>
      <x:c r="N7" s="100"/>
    </x:row>
    <x:row r="8" spans="1:14" s="5" customFormat="1" ht="19.5" hidden="1" customHeight="1">
      <x:c r="A8" s="101" t="s">
        <x:v>533</x:v>
      </x:c>
      <x:c r="B8" s="101"/>
      <x:c r="C8" s="102"/>
      <x:c r="D8" s="103"/>
      <x:c r="E8" s="104"/>
      <x:c r="F8" s="104">
        <x:f>SUM(F4:F7)</x:f>
        <x:v>5500</x:v>
      </x:c>
      <x:c r="G8" s="104"/>
      <x:c r="H8" s="104">
        <x:f>SUM(H4:H7)</x:f>
        <x:v>31267</x:v>
      </x:c>
      <x:c r="I8" s="104"/>
      <x:c r="J8" s="104">
        <x:f>SUM(J4:J7)</x:f>
        <x:v>0</x:v>
      </x:c>
      <x:c r="K8" s="104"/>
      <x:c r="L8" s="104">
        <x:f>SUM(F8,H8,J8)</x:f>
        <x:v>36767</x:v>
      </x:c>
      <x:c r="M8" s="104"/>
      <x:c r="N8" s="100"/>
    </x:row>
    <x:row r="9" spans="1:14" s="5" customFormat="1" ht="19.5" hidden="1" customHeight="1">
      <x:c r="A9" s="105"/>
      <x:c r="B9" s="105"/>
      <x:c r="C9" s="106"/>
      <x:c r="D9" s="107"/>
      <x:c r="E9" s="108"/>
      <x:c r="F9" s="108"/>
      <x:c r="G9" s="108"/>
      <x:c r="H9" s="108"/>
      <x:c r="I9" s="108"/>
      <x:c r="J9" s="108"/>
      <x:c r="K9" s="108"/>
      <x:c r="L9" s="108"/>
      <x:c r="M9" s="108"/>
      <x:c r="N9" s="100"/>
    </x:row>
    <x:row r="10" spans="1:14" s="5" customFormat="1" ht="19.5" hidden="1" customHeight="1">
      <x:c r="A10" s="96" t="s">
        <x:v>1190</x:v>
      </x:c>
      <x:c r="B10" s="96" t="s">
        <x:v>199</x:v>
      </x:c>
      <x:c r="C10" s="97"/>
      <x:c r="D10" s="98" t="s">
        <x:v>148</x:v>
      </x:c>
      <x:c r="E10" s="99"/>
      <x:c r="F10" s="99"/>
      <x:c r="G10" s="99"/>
      <x:c r="H10" s="99"/>
      <x:c r="I10" s="99"/>
      <x:c r="J10" s="99"/>
      <x:c r="K10" s="99"/>
      <x:c r="L10" s="99"/>
      <x:c r="M10" s="99"/>
      <x:c r="N10" s="100"/>
    </x:row>
    <x:row r="11" spans="1:14" s="5" customFormat="1" ht="19.5" hidden="1" customHeight="1">
      <x:c r="A11" s="101" t="s">
        <x:v>153</x:v>
      </x:c>
      <x:c r="B11" s="101"/>
      <x:c r="C11" s="102">
        <x:v>0.17000000000000001</x:v>
      </x:c>
      <x:c r="D11" s="103" t="s">
        <x:v>250</x:v>
      </x:c>
      <x:c r="E11" s="104"/>
      <x:c r="F11" s="104"/>
      <x:c r="G11" s="104">
        <x:f>G4</x:f>
        <x:v>189749</x:v>
      </x:c>
      <x:c r="H11" s="104">
        <x:f>INT(C11*G11)</x:f>
        <x:v>32257</x:v>
      </x:c>
      <x:c r="I11" s="104"/>
      <x:c r="J11" s="104"/>
      <x:c r="K11" s="104">
        <x:f t="shared" ref="K11:L14" si="1">SUM(E11,G11,I11)</x:f>
        <x:v>189749</x:v>
      </x:c>
      <x:c r="L11" s="104">
        <x:f t="shared" si="1"/>
        <x:v>32257</x:v>
      </x:c>
      <x:c r="M11" s="104"/>
      <x:c r="N11" s="100"/>
    </x:row>
    <x:row r="12" spans="1:14" s="5" customFormat="1" ht="19.5" hidden="1" customHeight="1">
      <x:c r="A12" s="101" t="s">
        <x:v>862</x:v>
      </x:c>
      <x:c r="B12" s="101"/>
      <x:c r="C12" s="102">
        <x:v>0.10000000000000001</x:v>
      </x:c>
      <x:c r="D12" s="103" t="s">
        <x:v>250</x:v>
      </x:c>
      <x:c r="E12" s="104"/>
      <x:c r="F12" s="104"/>
      <x:c r="G12" s="104">
        <x:f>G5</x:f>
        <x:v>148510</x:v>
      </x:c>
      <x:c r="H12" s="104">
        <x:f>INT(C12*G12)</x:f>
        <x:v>14851</x:v>
      </x:c>
      <x:c r="I12" s="104"/>
      <x:c r="J12" s="104"/>
      <x:c r="K12" s="104">
        <x:f t="shared" si="1"/>
        <x:v>148510</x:v>
      </x:c>
      <x:c r="L12" s="104">
        <x:f t="shared" si="1"/>
        <x:v>14851</x:v>
      </x:c>
      <x:c r="M12" s="104"/>
      <x:c r="N12" s="100"/>
    </x:row>
    <x:row r="13" spans="1:14" s="5" customFormat="1" ht="19.5" hidden="1" customHeight="1">
      <x:c r="A13" s="101" t="s">
        <x:v>332</x:v>
      </x:c>
      <x:c r="B13" s="101" t="s">
        <x:v>1175</x:v>
      </x:c>
      <x:c r="C13" s="102">
        <x:v>1</x:v>
      </x:c>
      <x:c r="D13" s="103" t="s">
        <x:v>261</x:v>
      </x:c>
      <x:c r="E13" s="104">
        <x:f>E6</x:f>
        <x:v>3500</x:v>
      </x:c>
      <x:c r="F13" s="104">
        <x:f>INT(C13*E13)</x:f>
        <x:v>3500</x:v>
      </x:c>
      <x:c r="G13" s="104"/>
      <x:c r="H13" s="104"/>
      <x:c r="I13" s="104"/>
      <x:c r="J13" s="104"/>
      <x:c r="K13" s="104">
        <x:f t="shared" si="1"/>
        <x:v>3500</x:v>
      </x:c>
      <x:c r="L13" s="104">
        <x:f t="shared" si="1"/>
        <x:v>3500</x:v>
      </x:c>
      <x:c r="M13" s="104"/>
      <x:c r="N13" s="100"/>
    </x:row>
    <x:row r="14" spans="1:14" s="5" customFormat="1" ht="19.5" hidden="1" customHeight="1">
      <x:c r="A14" s="101" t="s">
        <x:v>748</x:v>
      </x:c>
      <x:c r="B14" s="101" t="s">
        <x:v>86</x:v>
      </x:c>
      <x:c r="C14" s="102">
        <x:v>5</x:v>
      </x:c>
      <x:c r="D14" s="103" t="s">
        <x:v>266</x:v>
      </x:c>
      <x:c r="E14" s="104">
        <x:f>E7</x:f>
        <x:v>400</x:v>
      </x:c>
      <x:c r="F14" s="104">
        <x:f>INT(C14*E14)</x:f>
        <x:v>2000</x:v>
      </x:c>
      <x:c r="G14" s="104"/>
      <x:c r="H14" s="104"/>
      <x:c r="I14" s="104"/>
      <x:c r="J14" s="104"/>
      <x:c r="K14" s="104">
        <x:f t="shared" si="1"/>
        <x:v>400</x:v>
      </x:c>
      <x:c r="L14" s="104">
        <x:f t="shared" si="1"/>
        <x:v>2000</x:v>
      </x:c>
      <x:c r="M14" s="104"/>
      <x:c r="N14" s="100"/>
    </x:row>
    <x:row r="15" spans="1:14" s="5" customFormat="1" ht="19.5" hidden="1" customHeight="1">
      <x:c r="A15" s="101" t="s">
        <x:v>533</x:v>
      </x:c>
      <x:c r="B15" s="101"/>
      <x:c r="C15" s="102"/>
      <x:c r="D15" s="103"/>
      <x:c r="E15" s="104"/>
      <x:c r="F15" s="104">
        <x:f>SUM(F11:F14)</x:f>
        <x:v>5500</x:v>
      </x:c>
      <x:c r="G15" s="104"/>
      <x:c r="H15" s="104">
        <x:f>SUM(H11:H14)</x:f>
        <x:v>47108</x:v>
      </x:c>
      <x:c r="I15" s="104"/>
      <x:c r="J15" s="104">
        <x:f>SUM(J11:J14)</x:f>
        <x:v>0</x:v>
      </x:c>
      <x:c r="K15" s="104"/>
      <x:c r="L15" s="104">
        <x:f>SUM(F15,H15,J15)</x:f>
        <x:v>52608</x:v>
      </x:c>
      <x:c r="M15" s="104"/>
      <x:c r="N15" s="100"/>
    </x:row>
    <x:row r="16" spans="1:14" s="5" customFormat="1" ht="19.5" hidden="1" customHeight="1">
      <x:c r="A16" s="105"/>
      <x:c r="B16" s="105"/>
      <x:c r="C16" s="106"/>
      <x:c r="D16" s="107"/>
      <x:c r="E16" s="108"/>
      <x:c r="F16" s="108"/>
      <x:c r="G16" s="108"/>
      <x:c r="H16" s="108"/>
      <x:c r="I16" s="108"/>
      <x:c r="J16" s="108"/>
      <x:c r="K16" s="108"/>
      <x:c r="L16" s="108"/>
      <x:c r="M16" s="108"/>
      <x:c r="N16" s="100"/>
    </x:row>
    <x:row r="17" spans="1:14" s="5" customFormat="1" ht="19.5" hidden="1" customHeight="1">
      <x:c r="A17" s="96" t="s">
        <x:v>1225</x:v>
      </x:c>
      <x:c r="B17" s="96" t="s">
        <x:v>275</x:v>
      </x:c>
      <x:c r="C17" s="97"/>
      <x:c r="D17" s="98" t="s">
        <x:v>148</x:v>
      </x:c>
      <x:c r="E17" s="99"/>
      <x:c r="F17" s="99"/>
      <x:c r="G17" s="99"/>
      <x:c r="H17" s="99"/>
      <x:c r="I17" s="99"/>
      <x:c r="J17" s="99"/>
      <x:c r="K17" s="99"/>
      <x:c r="L17" s="99"/>
      <x:c r="M17" s="99"/>
      <x:c r="N17" s="100"/>
    </x:row>
    <x:row r="18" spans="1:14" s="5" customFormat="1" ht="19.5" hidden="1" customHeight="1">
      <x:c r="A18" s="101" t="s">
        <x:v>153</x:v>
      </x:c>
      <x:c r="B18" s="101"/>
      <x:c r="C18" s="102">
        <x:v>0.23000000000000001</x:v>
      </x:c>
      <x:c r="D18" s="103" t="s">
        <x:v>250</x:v>
      </x:c>
      <x:c r="E18" s="104"/>
      <x:c r="F18" s="104"/>
      <x:c r="G18" s="104">
        <x:f>G11</x:f>
        <x:v>189749</x:v>
      </x:c>
      <x:c r="H18" s="104">
        <x:f>INT(C18*G18)</x:f>
        <x:v>43642</x:v>
      </x:c>
      <x:c r="I18" s="104"/>
      <x:c r="J18" s="104"/>
      <x:c r="K18" s="104">
        <x:f t="shared" ref="K18:L21" si="2">SUM(E18,G18,I18)</x:f>
        <x:v>189749</x:v>
      </x:c>
      <x:c r="L18" s="104">
        <x:f t="shared" si="2"/>
        <x:v>43642</x:v>
      </x:c>
      <x:c r="M18" s="104"/>
      <x:c r="N18" s="100"/>
    </x:row>
    <x:row r="19" spans="1:14" s="5" customFormat="1" ht="19.5" hidden="1" customHeight="1">
      <x:c r="A19" s="101" t="s">
        <x:v>862</x:v>
      </x:c>
      <x:c r="B19" s="101"/>
      <x:c r="C19" s="102">
        <x:v>0.14000000000000001</x:v>
      </x:c>
      <x:c r="D19" s="103" t="s">
        <x:v>250</x:v>
      </x:c>
      <x:c r="E19" s="104"/>
      <x:c r="F19" s="104"/>
      <x:c r="G19" s="104">
        <x:f>G12</x:f>
        <x:v>148510</x:v>
      </x:c>
      <x:c r="H19" s="104">
        <x:f>INT(C19*G19)</x:f>
        <x:v>20791</x:v>
      </x:c>
      <x:c r="I19" s="104"/>
      <x:c r="J19" s="104"/>
      <x:c r="K19" s="104">
        <x:f t="shared" si="2"/>
        <x:v>148510</x:v>
      </x:c>
      <x:c r="L19" s="104">
        <x:f t="shared" si="2"/>
        <x:v>20791</x:v>
      </x:c>
      <x:c r="M19" s="104"/>
      <x:c r="N19" s="100"/>
    </x:row>
    <x:row r="20" spans="1:14" s="5" customFormat="1" ht="19.5" hidden="1" customHeight="1">
      <x:c r="A20" s="101" t="s">
        <x:v>332</x:v>
      </x:c>
      <x:c r="B20" s="101" t="s">
        <x:v>1175</x:v>
      </x:c>
      <x:c r="C20" s="102">
        <x:v>1</x:v>
      </x:c>
      <x:c r="D20" s="103" t="s">
        <x:v>261</x:v>
      </x:c>
      <x:c r="E20" s="104">
        <x:f>E13</x:f>
        <x:v>3500</x:v>
      </x:c>
      <x:c r="F20" s="104">
        <x:f>INT(C20*E20)</x:f>
        <x:v>3500</x:v>
      </x:c>
      <x:c r="G20" s="104"/>
      <x:c r="H20" s="104"/>
      <x:c r="I20" s="104"/>
      <x:c r="J20" s="104"/>
      <x:c r="K20" s="104">
        <x:f t="shared" si="2"/>
        <x:v>3500</x:v>
      </x:c>
      <x:c r="L20" s="104">
        <x:f t="shared" si="2"/>
        <x:v>3500</x:v>
      </x:c>
      <x:c r="M20" s="104"/>
      <x:c r="N20" s="100"/>
    </x:row>
    <x:row r="21" spans="1:14" s="5" customFormat="1" ht="19.5" hidden="1" customHeight="1">
      <x:c r="A21" s="101" t="s">
        <x:v>748</x:v>
      </x:c>
      <x:c r="B21" s="101" t="s">
        <x:v>86</x:v>
      </x:c>
      <x:c r="C21" s="102">
        <x:v>5</x:v>
      </x:c>
      <x:c r="D21" s="103" t="s">
        <x:v>266</x:v>
      </x:c>
      <x:c r="E21" s="104">
        <x:f>E14</x:f>
        <x:v>400</x:v>
      </x:c>
      <x:c r="F21" s="104">
        <x:f>INT(C21*E21)</x:f>
        <x:v>2000</x:v>
      </x:c>
      <x:c r="G21" s="104"/>
      <x:c r="H21" s="104"/>
      <x:c r="I21" s="104"/>
      <x:c r="J21" s="104"/>
      <x:c r="K21" s="104">
        <x:f t="shared" si="2"/>
        <x:v>400</x:v>
      </x:c>
      <x:c r="L21" s="104">
        <x:f t="shared" si="2"/>
        <x:v>2000</x:v>
      </x:c>
      <x:c r="M21" s="104"/>
      <x:c r="N21" s="100"/>
    </x:row>
    <x:row r="22" spans="1:14" s="5" customFormat="1" ht="19.5" hidden="1" customHeight="1">
      <x:c r="A22" s="101" t="s">
        <x:v>533</x:v>
      </x:c>
      <x:c r="B22" s="101"/>
      <x:c r="C22" s="102"/>
      <x:c r="D22" s="103"/>
      <x:c r="E22" s="104"/>
      <x:c r="F22" s="104">
        <x:f>SUM(F18:F21)</x:f>
        <x:v>5500</x:v>
      </x:c>
      <x:c r="G22" s="104"/>
      <x:c r="H22" s="104">
        <x:f>SUM(H18:H21)</x:f>
        <x:v>64433</x:v>
      </x:c>
      <x:c r="I22" s="104"/>
      <x:c r="J22" s="104">
        <x:f>SUM(J18:J21)</x:f>
        <x:v>0</x:v>
      </x:c>
      <x:c r="K22" s="104"/>
      <x:c r="L22" s="104">
        <x:f>SUM(F22,H22,J22)</x:f>
        <x:v>69933</x:v>
      </x:c>
      <x:c r="M22" s="104"/>
      <x:c r="N22" s="100"/>
    </x:row>
    <x:row r="23" spans="1:14" s="5" customFormat="1" ht="19.5" hidden="1" customHeight="1">
      <x:c r="A23" s="101"/>
      <x:c r="B23" s="101"/>
      <x:c r="C23" s="102"/>
      <x:c r="D23" s="103"/>
      <x:c r="E23" s="104"/>
      <x:c r="F23" s="104"/>
      <x:c r="G23" s="104"/>
      <x:c r="H23" s="104"/>
      <x:c r="I23" s="104"/>
      <x:c r="J23" s="104"/>
      <x:c r="K23" s="104"/>
      <x:c r="L23" s="104"/>
      <x:c r="M23" s="104"/>
      <x:c r="N23" s="100"/>
    </x:row>
    <x:row r="24" spans="1:14" s="5" customFormat="1" ht="19.5" hidden="1" customHeight="1">
      <x:c r="A24" s="96" t="s">
        <x:v>1210</x:v>
      </x:c>
      <x:c r="B24" s="96" t="s">
        <x:v>247</x:v>
      </x:c>
      <x:c r="C24" s="97"/>
      <x:c r="D24" s="98" t="s">
        <x:v>148</x:v>
      </x:c>
      <x:c r="E24" s="99"/>
      <x:c r="F24" s="99"/>
      <x:c r="G24" s="99"/>
      <x:c r="H24" s="99"/>
      <x:c r="I24" s="99"/>
      <x:c r="J24" s="99"/>
      <x:c r="K24" s="99"/>
      <x:c r="L24" s="99"/>
      <x:c r="M24" s="99"/>
      <x:c r="N24" s="100"/>
    </x:row>
    <x:row r="25" spans="1:14" s="5" customFormat="1" ht="19.5" hidden="1" customHeight="1">
      <x:c r="A25" s="101" t="s">
        <x:v>153</x:v>
      </x:c>
      <x:c r="B25" s="101"/>
      <x:c r="C25" s="102">
        <x:v>0.29999999999999999</x:v>
      </x:c>
      <x:c r="D25" s="103" t="s">
        <x:v>250</x:v>
      </x:c>
      <x:c r="E25" s="104"/>
      <x:c r="F25" s="104"/>
      <x:c r="G25" s="104">
        <x:f>G18</x:f>
        <x:v>189749</x:v>
      </x:c>
      <x:c r="H25" s="104">
        <x:f>INT(C25*G25)</x:f>
        <x:v>56924</x:v>
      </x:c>
      <x:c r="I25" s="104"/>
      <x:c r="J25" s="104"/>
      <x:c r="K25" s="104">
        <x:f t="shared" ref="K25:L28" si="3">SUM(E25,G25,I25)</x:f>
        <x:v>189749</x:v>
      </x:c>
      <x:c r="L25" s="104">
        <x:f t="shared" si="3"/>
        <x:v>56924</x:v>
      </x:c>
      <x:c r="M25" s="104"/>
      <x:c r="N25" s="100"/>
    </x:row>
    <x:row r="26" spans="1:14" s="5" customFormat="1" ht="19.5" hidden="1" customHeight="1">
      <x:c r="A26" s="101" t="s">
        <x:v>862</x:v>
      </x:c>
      <x:c r="B26" s="101"/>
      <x:c r="C26" s="102">
        <x:v>0.17999999999999999</x:v>
      </x:c>
      <x:c r="D26" s="103" t="s">
        <x:v>250</x:v>
      </x:c>
      <x:c r="E26" s="104"/>
      <x:c r="F26" s="104"/>
      <x:c r="G26" s="104">
        <x:f>G19</x:f>
        <x:v>148510</x:v>
      </x:c>
      <x:c r="H26" s="104">
        <x:f>INT(C26*G26)</x:f>
        <x:v>26731</x:v>
      </x:c>
      <x:c r="I26" s="104"/>
      <x:c r="J26" s="104"/>
      <x:c r="K26" s="104">
        <x:f t="shared" si="3"/>
        <x:v>148510</x:v>
      </x:c>
      <x:c r="L26" s="104">
        <x:f t="shared" si="3"/>
        <x:v>26731</x:v>
      </x:c>
      <x:c r="M26" s="104"/>
      <x:c r="N26" s="100"/>
    </x:row>
    <x:row r="27" spans="1:14" s="5" customFormat="1" ht="19.5" hidden="1" customHeight="1">
      <x:c r="A27" s="101" t="s">
        <x:v>332</x:v>
      </x:c>
      <x:c r="B27" s="101" t="s">
        <x:v>1175</x:v>
      </x:c>
      <x:c r="C27" s="102">
        <x:v>1</x:v>
      </x:c>
      <x:c r="D27" s="103" t="s">
        <x:v>261</x:v>
      </x:c>
      <x:c r="E27" s="104">
        <x:f>E20</x:f>
        <x:v>3500</x:v>
      </x:c>
      <x:c r="F27" s="104">
        <x:f>INT(C27*E27)</x:f>
        <x:v>3500</x:v>
      </x:c>
      <x:c r="G27" s="104"/>
      <x:c r="H27" s="104"/>
      <x:c r="I27" s="104"/>
      <x:c r="J27" s="104"/>
      <x:c r="K27" s="104">
        <x:f t="shared" si="3"/>
        <x:v>3500</x:v>
      </x:c>
      <x:c r="L27" s="104">
        <x:f t="shared" si="3"/>
        <x:v>3500</x:v>
      </x:c>
      <x:c r="M27" s="104"/>
      <x:c r="N27" s="100"/>
    </x:row>
    <x:row r="28" spans="1:14" s="5" customFormat="1" ht="19.5" hidden="1" customHeight="1">
      <x:c r="A28" s="101" t="s">
        <x:v>748</x:v>
      </x:c>
      <x:c r="B28" s="101" t="s">
        <x:v>86</x:v>
      </x:c>
      <x:c r="C28" s="102">
        <x:v>5</x:v>
      </x:c>
      <x:c r="D28" s="103" t="s">
        <x:v>266</x:v>
      </x:c>
      <x:c r="E28" s="104">
        <x:f>E21</x:f>
        <x:v>400</x:v>
      </x:c>
      <x:c r="F28" s="104">
        <x:f>INT(C28*E28)</x:f>
        <x:v>2000</x:v>
      </x:c>
      <x:c r="G28" s="104"/>
      <x:c r="H28" s="104"/>
      <x:c r="I28" s="104"/>
      <x:c r="J28" s="104"/>
      <x:c r="K28" s="104">
        <x:f t="shared" si="3"/>
        <x:v>400</x:v>
      </x:c>
      <x:c r="L28" s="104">
        <x:f t="shared" si="3"/>
        <x:v>2000</x:v>
      </x:c>
      <x:c r="M28" s="104"/>
      <x:c r="N28" s="100"/>
    </x:row>
    <x:row r="29" spans="1:14" s="5" customFormat="1" ht="19.5" hidden="1" customHeight="1">
      <x:c r="A29" s="101" t="s">
        <x:v>533</x:v>
      </x:c>
      <x:c r="B29" s="101"/>
      <x:c r="C29" s="102"/>
      <x:c r="D29" s="103"/>
      <x:c r="E29" s="104"/>
      <x:c r="F29" s="104">
        <x:f>SUM(F25:F28)</x:f>
        <x:v>5500</x:v>
      </x:c>
      <x:c r="G29" s="104"/>
      <x:c r="H29" s="104">
        <x:f>SUM(H25:H28)</x:f>
        <x:v>83655</x:v>
      </x:c>
      <x:c r="I29" s="104"/>
      <x:c r="J29" s="104">
        <x:f>SUM(J25:J28)</x:f>
        <x:v>0</x:v>
      </x:c>
      <x:c r="K29" s="104"/>
      <x:c r="L29" s="104">
        <x:f>SUM(F29,H29,J29)</x:f>
        <x:v>89155</x:v>
      </x:c>
      <x:c r="M29" s="104"/>
      <x:c r="N29" s="100"/>
    </x:row>
    <x:row r="30" spans="1:14" s="5" customFormat="1" ht="19.5" hidden="1" customHeight="1">
      <x:c r="A30" s="101"/>
      <x:c r="B30" s="101"/>
      <x:c r="C30" s="102"/>
      <x:c r="D30" s="103"/>
      <x:c r="E30" s="104"/>
      <x:c r="F30" s="104"/>
      <x:c r="G30" s="104"/>
      <x:c r="H30" s="104"/>
      <x:c r="I30" s="104"/>
      <x:c r="J30" s="104"/>
      <x:c r="K30" s="104"/>
      <x:c r="L30" s="104"/>
      <x:c r="M30" s="104"/>
      <x:c r="N30" s="100"/>
    </x:row>
    <x:row r="31" spans="1:14" s="5" customFormat="1" ht="19.5" hidden="1" customHeight="1">
      <x:c r="A31" s="96" t="s">
        <x:v>1235</x:v>
      </x:c>
      <x:c r="B31" s="96" t="s">
        <x:v>314</x:v>
      </x:c>
      <x:c r="C31" s="97"/>
      <x:c r="D31" s="98" t="s">
        <x:v>148</x:v>
      </x:c>
      <x:c r="E31" s="99"/>
      <x:c r="F31" s="99"/>
      <x:c r="G31" s="99"/>
      <x:c r="H31" s="99"/>
      <x:c r="I31" s="99"/>
      <x:c r="J31" s="99"/>
      <x:c r="K31" s="99"/>
      <x:c r="L31" s="99"/>
      <x:c r="M31" s="99"/>
      <x:c r="N31" s="100"/>
    </x:row>
    <x:row r="32" spans="1:14" s="5" customFormat="1" ht="19.5" hidden="1" customHeight="1">
      <x:c r="A32" s="101" t="s">
        <x:v>153</x:v>
      </x:c>
      <x:c r="B32" s="101"/>
      <x:c r="C32" s="102">
        <x:v>0.37</x:v>
      </x:c>
      <x:c r="D32" s="103" t="s">
        <x:v>250</x:v>
      </x:c>
      <x:c r="E32" s="104"/>
      <x:c r="F32" s="104"/>
      <x:c r="G32" s="104">
        <x:f>G25</x:f>
        <x:v>189749</x:v>
      </x:c>
      <x:c r="H32" s="104">
        <x:f>INT(C32*G32)</x:f>
        <x:v>70207</x:v>
      </x:c>
      <x:c r="I32" s="104"/>
      <x:c r="J32" s="104"/>
      <x:c r="K32" s="104">
        <x:f t="shared" ref="K32:L35" si="4">SUM(E32,G32,I32)</x:f>
        <x:v>189749</x:v>
      </x:c>
      <x:c r="L32" s="104">
        <x:f t="shared" si="4"/>
        <x:v>70207</x:v>
      </x:c>
      <x:c r="M32" s="104"/>
      <x:c r="N32" s="100"/>
    </x:row>
    <x:row r="33" spans="1:14" s="5" customFormat="1" ht="19.5" hidden="1" customHeight="1">
      <x:c r="A33" s="101" t="s">
        <x:v>862</x:v>
      </x:c>
      <x:c r="B33" s="101"/>
      <x:c r="C33" s="102">
        <x:v>0.22</x:v>
      </x:c>
      <x:c r="D33" s="103" t="s">
        <x:v>250</x:v>
      </x:c>
      <x:c r="E33" s="104"/>
      <x:c r="F33" s="104"/>
      <x:c r="G33" s="104">
        <x:f>G26</x:f>
        <x:v>148510</x:v>
      </x:c>
      <x:c r="H33" s="104">
        <x:f>INT(C33*G33)</x:f>
        <x:v>32672</x:v>
      </x:c>
      <x:c r="I33" s="104"/>
      <x:c r="J33" s="104"/>
      <x:c r="K33" s="104">
        <x:f t="shared" si="4"/>
        <x:v>148510</x:v>
      </x:c>
      <x:c r="L33" s="104">
        <x:f t="shared" si="4"/>
        <x:v>32672</x:v>
      </x:c>
      <x:c r="M33" s="104"/>
      <x:c r="N33" s="100"/>
    </x:row>
    <x:row r="34" spans="1:14" s="5" customFormat="1" ht="19.5" hidden="1" customHeight="1">
      <x:c r="A34" s="101" t="s">
        <x:v>332</x:v>
      </x:c>
      <x:c r="B34" s="101" t="s">
        <x:v>1227</x:v>
      </x:c>
      <x:c r="C34" s="102">
        <x:v>1</x:v>
      </x:c>
      <x:c r="D34" s="103" t="s">
        <x:v>261</x:v>
      </x:c>
      <x:c r="E34" s="104">
        <x:f>자재단가표!D4</x:f>
        <x:v>5400</x:v>
      </x:c>
      <x:c r="F34" s="104">
        <x:f>INT(C34*E34)</x:f>
        <x:v>5400</x:v>
      </x:c>
      <x:c r="G34" s="104"/>
      <x:c r="H34" s="104"/>
      <x:c r="I34" s="104"/>
      <x:c r="J34" s="104"/>
      <x:c r="K34" s="104">
        <x:f t="shared" si="4"/>
        <x:v>5400</x:v>
      </x:c>
      <x:c r="L34" s="104">
        <x:f t="shared" si="4"/>
        <x:v>5400</x:v>
      </x:c>
      <x:c r="M34" s="104"/>
      <x:c r="N34" s="100"/>
    </x:row>
    <x:row r="35" spans="1:14" s="5" customFormat="1" ht="19.5" hidden="1" customHeight="1">
      <x:c r="A35" s="101" t="s">
        <x:v>748</x:v>
      </x:c>
      <x:c r="B35" s="101" t="s">
        <x:v>86</x:v>
      </x:c>
      <x:c r="C35" s="102">
        <x:v>10</x:v>
      </x:c>
      <x:c r="D35" s="103" t="s">
        <x:v>266</x:v>
      </x:c>
      <x:c r="E35" s="104">
        <x:f>E28</x:f>
        <x:v>400</x:v>
      </x:c>
      <x:c r="F35" s="104">
        <x:f>INT(C35*E35)</x:f>
        <x:v>4000</x:v>
      </x:c>
      <x:c r="G35" s="104"/>
      <x:c r="H35" s="104"/>
      <x:c r="I35" s="104"/>
      <x:c r="J35" s="104"/>
      <x:c r="K35" s="104">
        <x:f t="shared" si="4"/>
        <x:v>400</x:v>
      </x:c>
      <x:c r="L35" s="104">
        <x:f t="shared" si="4"/>
        <x:v>4000</x:v>
      </x:c>
      <x:c r="M35" s="104"/>
      <x:c r="N35" s="100"/>
    </x:row>
    <x:row r="36" spans="1:14" s="5" customFormat="1" ht="19.5" hidden="1" customHeight="1">
      <x:c r="A36" s="101" t="s">
        <x:v>533</x:v>
      </x:c>
      <x:c r="B36" s="101"/>
      <x:c r="C36" s="102"/>
      <x:c r="D36" s="103"/>
      <x:c r="E36" s="104"/>
      <x:c r="F36" s="104">
        <x:f>SUM(F32:F35)</x:f>
        <x:v>9400</x:v>
      </x:c>
      <x:c r="G36" s="104"/>
      <x:c r="H36" s="104">
        <x:f>SUM(H32:H35)</x:f>
        <x:v>102879</x:v>
      </x:c>
      <x:c r="I36" s="104"/>
      <x:c r="J36" s="104">
        <x:f>SUM(J32:J35)</x:f>
        <x:v>0</x:v>
      </x:c>
      <x:c r="K36" s="104"/>
      <x:c r="L36" s="104">
        <x:f>SUM(F36,H36,J36)</x:f>
        <x:v>112279</x:v>
      </x:c>
      <x:c r="M36" s="104"/>
      <x:c r="N36" s="100"/>
    </x:row>
    <x:row r="37" spans="1:14" s="5" customFormat="1" ht="19.5" hidden="1" customHeight="1">
      <x:c r="A37" s="101"/>
      <x:c r="B37" s="101"/>
      <x:c r="C37" s="102"/>
      <x:c r="D37" s="103"/>
      <x:c r="E37" s="104"/>
      <x:c r="F37" s="104"/>
      <x:c r="G37" s="104"/>
      <x:c r="H37" s="104"/>
      <x:c r="I37" s="104"/>
      <x:c r="J37" s="104"/>
      <x:c r="K37" s="104"/>
      <x:c r="L37" s="104"/>
      <x:c r="M37" s="104"/>
      <x:c r="N37" s="100"/>
    </x:row>
    <x:row r="38" spans="1:14" s="5" customFormat="1" ht="19.5" hidden="1" customHeight="1">
      <x:c r="A38" s="96" t="s">
        <x:v>1226</x:v>
      </x:c>
      <x:c r="B38" s="96" t="s">
        <x:v>210</x:v>
      </x:c>
      <x:c r="C38" s="97"/>
      <x:c r="D38" s="98" t="s">
        <x:v>148</x:v>
      </x:c>
      <x:c r="E38" s="99"/>
      <x:c r="F38" s="99"/>
      <x:c r="G38" s="99"/>
      <x:c r="H38" s="99"/>
      <x:c r="I38" s="99"/>
      <x:c r="J38" s="99"/>
      <x:c r="K38" s="99"/>
      <x:c r="L38" s="99"/>
      <x:c r="M38" s="99"/>
      <x:c r="N38" s="100"/>
    </x:row>
    <x:row r="39" spans="1:14" s="5" customFormat="1" ht="19.5" hidden="1" customHeight="1">
      <x:c r="A39" s="101" t="s">
        <x:v>153</x:v>
      </x:c>
      <x:c r="B39" s="101"/>
      <x:c r="C39" s="102">
        <x:v>0.44</x:v>
      </x:c>
      <x:c r="D39" s="103" t="s">
        <x:v>250</x:v>
      </x:c>
      <x:c r="E39" s="104"/>
      <x:c r="F39" s="104"/>
      <x:c r="G39" s="104">
        <x:f>G32</x:f>
        <x:v>189749</x:v>
      </x:c>
      <x:c r="H39" s="104">
        <x:f>INT(C39*G39)</x:f>
        <x:v>83489</x:v>
      </x:c>
      <x:c r="I39" s="104"/>
      <x:c r="J39" s="104"/>
      <x:c r="K39" s="104">
        <x:f t="shared" ref="K39:L42" si="5">SUM(E39,G39,I39)</x:f>
        <x:v>189749</x:v>
      </x:c>
      <x:c r="L39" s="104">
        <x:f t="shared" si="5"/>
        <x:v>83489</x:v>
      </x:c>
      <x:c r="M39" s="104"/>
      <x:c r="N39" s="100"/>
    </x:row>
    <x:row r="40" spans="1:14" s="5" customFormat="1" ht="19.5" hidden="1" customHeight="1">
      <x:c r="A40" s="101" t="s">
        <x:v>862</x:v>
      </x:c>
      <x:c r="B40" s="101"/>
      <x:c r="C40" s="102">
        <x:v>0.26000000000000001</x:v>
      </x:c>
      <x:c r="D40" s="103" t="s">
        <x:v>250</x:v>
      </x:c>
      <x:c r="E40" s="104"/>
      <x:c r="F40" s="104"/>
      <x:c r="G40" s="104">
        <x:f>G33</x:f>
        <x:v>148510</x:v>
      </x:c>
      <x:c r="H40" s="104">
        <x:f>INT(C40*G40)</x:f>
        <x:v>38612</x:v>
      </x:c>
      <x:c r="I40" s="104"/>
      <x:c r="J40" s="104"/>
      <x:c r="K40" s="104">
        <x:f t="shared" si="5"/>
        <x:v>148510</x:v>
      </x:c>
      <x:c r="L40" s="104">
        <x:f t="shared" si="5"/>
        <x:v>38612</x:v>
      </x:c>
      <x:c r="M40" s="104"/>
      <x:c r="N40" s="100"/>
    </x:row>
    <x:row r="41" spans="1:14" s="5" customFormat="1" ht="19.5" hidden="1" customHeight="1">
      <x:c r="A41" s="101" t="s">
        <x:v>332</x:v>
      </x:c>
      <x:c r="B41" s="101" t="s">
        <x:v>1227</x:v>
      </x:c>
      <x:c r="C41" s="102">
        <x:v>1</x:v>
      </x:c>
      <x:c r="D41" s="103" t="s">
        <x:v>261</x:v>
      </x:c>
      <x:c r="E41" s="104">
        <x:f>E34</x:f>
        <x:v>5400</x:v>
      </x:c>
      <x:c r="F41" s="104">
        <x:f>INT(C41*E41)</x:f>
        <x:v>5400</x:v>
      </x:c>
      <x:c r="G41" s="104"/>
      <x:c r="H41" s="104"/>
      <x:c r="I41" s="104"/>
      <x:c r="J41" s="104"/>
      <x:c r="K41" s="104">
        <x:f t="shared" si="5"/>
        <x:v>5400</x:v>
      </x:c>
      <x:c r="L41" s="104">
        <x:f t="shared" si="5"/>
        <x:v>5400</x:v>
      </x:c>
      <x:c r="M41" s="104"/>
      <x:c r="N41" s="100"/>
    </x:row>
    <x:row r="42" spans="1:14" s="5" customFormat="1" ht="19.5" hidden="1" customHeight="1">
      <x:c r="A42" s="101" t="s">
        <x:v>748</x:v>
      </x:c>
      <x:c r="B42" s="101" t="s">
        <x:v>86</x:v>
      </x:c>
      <x:c r="C42" s="102">
        <x:v>10</x:v>
      </x:c>
      <x:c r="D42" s="103" t="s">
        <x:v>266</x:v>
      </x:c>
      <x:c r="E42" s="104">
        <x:f>E35</x:f>
        <x:v>400</x:v>
      </x:c>
      <x:c r="F42" s="104">
        <x:f>INT(C42*E42)</x:f>
        <x:v>4000</x:v>
      </x:c>
      <x:c r="G42" s="104"/>
      <x:c r="H42" s="104"/>
      <x:c r="I42" s="104"/>
      <x:c r="J42" s="104"/>
      <x:c r="K42" s="104">
        <x:f t="shared" si="5"/>
        <x:v>400</x:v>
      </x:c>
      <x:c r="L42" s="104">
        <x:f t="shared" si="5"/>
        <x:v>4000</x:v>
      </x:c>
      <x:c r="M42" s="104"/>
      <x:c r="N42" s="100"/>
    </x:row>
    <x:row r="43" spans="1:14" s="5" customFormat="1" ht="19.5" hidden="1" customHeight="1">
      <x:c r="A43" s="101" t="s">
        <x:v>533</x:v>
      </x:c>
      <x:c r="B43" s="101"/>
      <x:c r="C43" s="102"/>
      <x:c r="D43" s="103"/>
      <x:c r="E43" s="104"/>
      <x:c r="F43" s="104">
        <x:f>SUM(F39:F42)</x:f>
        <x:v>9400</x:v>
      </x:c>
      <x:c r="G43" s="104"/>
      <x:c r="H43" s="104">
        <x:f>SUM(H39:H42)</x:f>
        <x:v>122101</x:v>
      </x:c>
      <x:c r="I43" s="104"/>
      <x:c r="J43" s="104">
        <x:f>SUM(J39:J42)</x:f>
        <x:v>0</x:v>
      </x:c>
      <x:c r="K43" s="104"/>
      <x:c r="L43" s="104">
        <x:f>SUM(F43,H43,J43)</x:f>
        <x:v>131501</x:v>
      </x:c>
      <x:c r="M43" s="104"/>
      <x:c r="N43" s="100"/>
    </x:row>
    <x:row r="44" spans="1:14" s="5" customFormat="1" ht="19.5" hidden="1" customHeight="1">
      <x:c r="A44" s="101"/>
      <x:c r="B44" s="101"/>
      <x:c r="C44" s="102"/>
      <x:c r="D44" s="103"/>
      <x:c r="E44" s="104"/>
      <x:c r="F44" s="104"/>
      <x:c r="G44" s="104"/>
      <x:c r="H44" s="104"/>
      <x:c r="I44" s="104"/>
      <x:c r="J44" s="104"/>
      <x:c r="K44" s="104"/>
      <x:c r="L44" s="104"/>
      <x:c r="M44" s="104"/>
      <x:c r="N44" s="100"/>
    </x:row>
    <x:row r="45" spans="1:14" s="5" customFormat="1" ht="19.5" hidden="1" customHeight="1">
      <x:c r="A45" s="96" t="s">
        <x:v>1202</x:v>
      </x:c>
      <x:c r="B45" s="96" t="s">
        <x:v>242</x:v>
      </x:c>
      <x:c r="C45" s="97"/>
      <x:c r="D45" s="98" t="s">
        <x:v>148</x:v>
      </x:c>
      <x:c r="E45" s="99"/>
      <x:c r="F45" s="99"/>
      <x:c r="G45" s="99"/>
      <x:c r="H45" s="99"/>
      <x:c r="I45" s="99"/>
      <x:c r="J45" s="99"/>
      <x:c r="K45" s="99"/>
      <x:c r="L45" s="99"/>
      <x:c r="M45" s="99"/>
      <x:c r="N45" s="100"/>
    </x:row>
    <x:row r="46" spans="1:14" s="5" customFormat="1" ht="19.5" hidden="1" customHeight="1">
      <x:c r="A46" s="101" t="s">
        <x:v>153</x:v>
      </x:c>
      <x:c r="B46" s="101"/>
      <x:c r="C46" s="102">
        <x:v>0.33000000000000002</x:v>
      </x:c>
      <x:c r="D46" s="103" t="s">
        <x:v>250</x:v>
      </x:c>
      <x:c r="E46" s="104"/>
      <x:c r="F46" s="104"/>
      <x:c r="G46" s="104">
        <x:f>G39</x:f>
        <x:v>189749</x:v>
      </x:c>
      <x:c r="H46" s="104">
        <x:f>INT(C46*G46)</x:f>
        <x:v>62617</x:v>
      </x:c>
      <x:c r="I46" s="104"/>
      <x:c r="J46" s="104"/>
      <x:c r="K46" s="104">
        <x:f t="shared" ref="K46:L50" si="6">SUM(E46,G46,I46)</x:f>
        <x:v>189749</x:v>
      </x:c>
      <x:c r="L46" s="104">
        <x:f t="shared" si="6"/>
        <x:v>62617</x:v>
      </x:c>
      <x:c r="M46" s="104"/>
      <x:c r="N46" s="100"/>
    </x:row>
    <x:row r="47" spans="1:14" s="5" customFormat="1" ht="19.5" hidden="1" customHeight="1">
      <x:c r="A47" s="101" t="s">
        <x:v>862</x:v>
      </x:c>
      <x:c r="B47" s="101"/>
      <x:c r="C47" s="102">
        <x:v>0.16</x:v>
      </x:c>
      <x:c r="D47" s="103" t="s">
        <x:v>250</x:v>
      </x:c>
      <x:c r="E47" s="104"/>
      <x:c r="F47" s="104"/>
      <x:c r="G47" s="104">
        <x:f>G40</x:f>
        <x:v>148510</x:v>
      </x:c>
      <x:c r="H47" s="104">
        <x:f>INT(C47*G47)</x:f>
        <x:v>23761</x:v>
      </x:c>
      <x:c r="I47" s="104"/>
      <x:c r="J47" s="104"/>
      <x:c r="K47" s="104">
        <x:f t="shared" si="6"/>
        <x:v>148510</x:v>
      </x:c>
      <x:c r="L47" s="104">
        <x:f t="shared" si="6"/>
        <x:v>23761</x:v>
      </x:c>
      <x:c r="M47" s="104"/>
      <x:c r="N47" s="100"/>
    </x:row>
    <x:row r="48" spans="1:14" s="5" customFormat="1" ht="19.5" hidden="1" customHeight="1">
      <x:c r="A48" s="101" t="s">
        <x:v>227</x:v>
      </x:c>
      <x:c r="B48" s="101" t="s">
        <x:v>123</x:v>
      </x:c>
      <x:c r="C48" s="102">
        <x:v>0.23999999999999999</x:v>
      </x:c>
      <x:c r="D48" s="103" t="s">
        <x:v>220</x:v>
      </x:c>
      <x:c r="E48" s="104">
        <x:f>건설기계목록!E3</x:f>
        <x:v>18321</x:v>
      </x:c>
      <x:c r="F48" s="104">
        <x:f>INT(C48*E48)</x:f>
        <x:v>4397</x:v>
      </x:c>
      <x:c r="G48" s="104">
        <x:f>건설기계목록!F3</x:f>
        <x:v>47849</x:v>
      </x:c>
      <x:c r="H48" s="104">
        <x:f>INT(C48*G48)</x:f>
        <x:v>11483</x:v>
      </x:c>
      <x:c r="I48" s="104">
        <x:f>건설기계목록!G3</x:f>
        <x:v>15965</x:v>
      </x:c>
      <x:c r="J48" s="104">
        <x:f>INT(C48*I48)</x:f>
        <x:v>3831</x:v>
      </x:c>
      <x:c r="K48" s="104">
        <x:f t="shared" si="6"/>
        <x:v>82135</x:v>
      </x:c>
      <x:c r="L48" s="104">
        <x:f t="shared" si="6"/>
        <x:v>19711</x:v>
      </x:c>
      <x:c r="M48" s="104"/>
      <x:c r="N48" s="100"/>
    </x:row>
    <x:row r="49" spans="1:14" s="5" customFormat="1" ht="19.5" hidden="1" customHeight="1">
      <x:c r="A49" s="101" t="s">
        <x:v>332</x:v>
      </x:c>
      <x:c r="B49" s="101" t="s">
        <x:v>1227</x:v>
      </x:c>
      <x:c r="C49" s="102">
        <x:v>1</x:v>
      </x:c>
      <x:c r="D49" s="103" t="s">
        <x:v>261</x:v>
      </x:c>
      <x:c r="E49" s="104">
        <x:f>E41</x:f>
        <x:v>5400</x:v>
      </x:c>
      <x:c r="F49" s="104">
        <x:f>INT(C49*E49)</x:f>
        <x:v>5400</x:v>
      </x:c>
      <x:c r="G49" s="104"/>
      <x:c r="H49" s="104"/>
      <x:c r="I49" s="104"/>
      <x:c r="J49" s="104"/>
      <x:c r="K49" s="104">
        <x:f t="shared" si="6"/>
        <x:v>5400</x:v>
      </x:c>
      <x:c r="L49" s="104">
        <x:f t="shared" si="6"/>
        <x:v>5400</x:v>
      </x:c>
      <x:c r="M49" s="104"/>
      <x:c r="N49" s="100"/>
    </x:row>
    <x:row r="50" spans="1:14" s="5" customFormat="1" ht="19.5" hidden="1" customHeight="1">
      <x:c r="A50" s="101" t="s">
        <x:v>748</x:v>
      </x:c>
      <x:c r="B50" s="101" t="s">
        <x:v>86</x:v>
      </x:c>
      <x:c r="C50" s="102">
        <x:v>15</x:v>
      </x:c>
      <x:c r="D50" s="103" t="s">
        <x:v>266</x:v>
      </x:c>
      <x:c r="E50" s="104">
        <x:f>E42</x:f>
        <x:v>400</x:v>
      </x:c>
      <x:c r="F50" s="104">
        <x:f>INT(C50*E50)</x:f>
        <x:v>6000</x:v>
      </x:c>
      <x:c r="G50" s="104"/>
      <x:c r="H50" s="104"/>
      <x:c r="I50" s="104"/>
      <x:c r="J50" s="104"/>
      <x:c r="K50" s="104">
        <x:f t="shared" si="6"/>
        <x:v>400</x:v>
      </x:c>
      <x:c r="L50" s="104">
        <x:f t="shared" si="6"/>
        <x:v>6000</x:v>
      </x:c>
      <x:c r="M50" s="104"/>
      <x:c r="N50" s="100"/>
    </x:row>
    <x:row r="51" spans="1:14" s="5" customFormat="1" ht="19.5" hidden="1" customHeight="1">
      <x:c r="A51" s="101" t="s">
        <x:v>533</x:v>
      </x:c>
      <x:c r="B51" s="101"/>
      <x:c r="C51" s="102"/>
      <x:c r="D51" s="103"/>
      <x:c r="E51" s="104"/>
      <x:c r="F51" s="104">
        <x:f>SUM(F46:F50)</x:f>
        <x:v>15797</x:v>
      </x:c>
      <x:c r="G51" s="104"/>
      <x:c r="H51" s="104">
        <x:f>SUM(H46:H50)</x:f>
        <x:v>97861</x:v>
      </x:c>
      <x:c r="I51" s="104"/>
      <x:c r="J51" s="104">
        <x:f>SUM(J46:J50)</x:f>
        <x:v>3831</x:v>
      </x:c>
      <x:c r="K51" s="104"/>
      <x:c r="L51" s="104">
        <x:f>SUM(F51,H51,J51)</x:f>
        <x:v>117489</x:v>
      </x:c>
      <x:c r="M51" s="104"/>
      <x:c r="N51" s="100"/>
    </x:row>
    <x:row r="52" spans="1:14" s="5" customFormat="1" ht="19.5" hidden="1" customHeight="1">
      <x:c r="A52" s="101"/>
      <x:c r="B52" s="101"/>
      <x:c r="C52" s="102"/>
      <x:c r="D52" s="103"/>
      <x:c r="E52" s="104"/>
      <x:c r="F52" s="104"/>
      <x:c r="G52" s="104"/>
      <x:c r="H52" s="104"/>
      <x:c r="I52" s="104"/>
      <x:c r="J52" s="104"/>
      <x:c r="K52" s="104"/>
      <x:c r="L52" s="104"/>
      <x:c r="M52" s="104"/>
      <x:c r="N52" s="100"/>
    </x:row>
    <x:row r="53" spans="1:14" s="5" customFormat="1" ht="19.5" hidden="1" customHeight="1">
      <x:c r="A53" s="96" t="s">
        <x:v>1028</x:v>
      </x:c>
      <x:c r="B53" s="96" t="s">
        <x:v>327</x:v>
      </x:c>
      <x:c r="C53" s="97"/>
      <x:c r="D53" s="98" t="s">
        <x:v>148</x:v>
      </x:c>
      <x:c r="E53" s="99"/>
      <x:c r="F53" s="99"/>
      <x:c r="G53" s="99"/>
      <x:c r="H53" s="99"/>
      <x:c r="I53" s="99"/>
      <x:c r="J53" s="99"/>
      <x:c r="K53" s="99"/>
      <x:c r="L53" s="99"/>
      <x:c r="M53" s="99"/>
      <x:c r="N53" s="100"/>
    </x:row>
    <x:row r="54" spans="1:14" s="5" customFormat="1" ht="19.5" hidden="1" customHeight="1">
      <x:c r="A54" s="101" t="s">
        <x:v>153</x:v>
      </x:c>
      <x:c r="B54" s="101"/>
      <x:c r="C54" s="102">
        <x:v>0.37</x:v>
      </x:c>
      <x:c r="D54" s="103" t="s">
        <x:v>250</x:v>
      </x:c>
      <x:c r="E54" s="104"/>
      <x:c r="F54" s="104"/>
      <x:c r="G54" s="104">
        <x:f>G46</x:f>
        <x:v>189749</x:v>
      </x:c>
      <x:c r="H54" s="104">
        <x:f>INT(C54*G54)</x:f>
        <x:v>70207</x:v>
      </x:c>
      <x:c r="I54" s="104"/>
      <x:c r="J54" s="104"/>
      <x:c r="K54" s="104">
        <x:f t="shared" ref="K54:L58" si="7">SUM(E54,G54,I54)</x:f>
        <x:v>189749</x:v>
      </x:c>
      <x:c r="L54" s="104">
        <x:f t="shared" si="7"/>
        <x:v>70207</x:v>
      </x:c>
      <x:c r="M54" s="104"/>
      <x:c r="N54" s="100"/>
    </x:row>
    <x:row r="55" spans="1:14" s="5" customFormat="1" ht="19.5" hidden="1" customHeight="1">
      <x:c r="A55" s="101" t="s">
        <x:v>862</x:v>
      </x:c>
      <x:c r="B55" s="101"/>
      <x:c r="C55" s="102">
        <x:v>0.17999999999999999</x:v>
      </x:c>
      <x:c r="D55" s="103" t="s">
        <x:v>250</x:v>
      </x:c>
      <x:c r="E55" s="104"/>
      <x:c r="F55" s="104"/>
      <x:c r="G55" s="104">
        <x:f>G47</x:f>
        <x:v>148510</x:v>
      </x:c>
      <x:c r="H55" s="104">
        <x:f>INT(C55*G55)</x:f>
        <x:v>26731</x:v>
      </x:c>
      <x:c r="I55" s="104"/>
      <x:c r="J55" s="104"/>
      <x:c r="K55" s="104">
        <x:f t="shared" si="7"/>
        <x:v>148510</x:v>
      </x:c>
      <x:c r="L55" s="104">
        <x:f t="shared" si="7"/>
        <x:v>26731</x:v>
      </x:c>
      <x:c r="M55" s="104"/>
      <x:c r="N55" s="100"/>
    </x:row>
    <x:row r="56" spans="1:14" s="5" customFormat="1" ht="19.5" hidden="1" customHeight="1">
      <x:c r="A56" s="101" t="s">
        <x:v>227</x:v>
      </x:c>
      <x:c r="B56" s="101" t="s">
        <x:v>123</x:v>
      </x:c>
      <x:c r="C56" s="102">
        <x:v>0.28000000000000003</x:v>
      </x:c>
      <x:c r="D56" s="103" t="s">
        <x:v>220</x:v>
      </x:c>
      <x:c r="E56" s="104">
        <x:f>E48</x:f>
        <x:v>18321</x:v>
      </x:c>
      <x:c r="F56" s="104">
        <x:f>INT(C56*E56)</x:f>
        <x:v>5129</x:v>
      </x:c>
      <x:c r="G56" s="104">
        <x:f>G48</x:f>
        <x:v>47849</x:v>
      </x:c>
      <x:c r="H56" s="104">
        <x:f>INT(C56*G56)</x:f>
        <x:v>13397</x:v>
      </x:c>
      <x:c r="I56" s="104">
        <x:f>I48</x:f>
        <x:v>15965</x:v>
      </x:c>
      <x:c r="J56" s="104">
        <x:f>INT(C56*I56)</x:f>
        <x:v>4470</x:v>
      </x:c>
      <x:c r="K56" s="104">
        <x:f t="shared" si="7"/>
        <x:v>82135</x:v>
      </x:c>
      <x:c r="L56" s="104">
        <x:f t="shared" si="7"/>
        <x:v>22996</x:v>
      </x:c>
      <x:c r="M56" s="104"/>
      <x:c r="N56" s="100"/>
    </x:row>
    <x:row r="57" spans="1:14" s="5" customFormat="1" ht="19.5" hidden="1" customHeight="1">
      <x:c r="A57" s="101" t="s">
        <x:v>332</x:v>
      </x:c>
      <x:c r="B57" s="101" t="s">
        <x:v>1227</x:v>
      </x:c>
      <x:c r="C57" s="102">
        <x:v>1</x:v>
      </x:c>
      <x:c r="D57" s="103" t="s">
        <x:v>261</x:v>
      </x:c>
      <x:c r="E57" s="104">
        <x:f>E49</x:f>
        <x:v>5400</x:v>
      </x:c>
      <x:c r="F57" s="104">
        <x:f>INT(C57*E57)</x:f>
        <x:v>5400</x:v>
      </x:c>
      <x:c r="G57" s="104"/>
      <x:c r="H57" s="104"/>
      <x:c r="I57" s="104"/>
      <x:c r="J57" s="104"/>
      <x:c r="K57" s="104">
        <x:f t="shared" si="7"/>
        <x:v>5400</x:v>
      </x:c>
      <x:c r="L57" s="104">
        <x:f t="shared" si="7"/>
        <x:v>5400</x:v>
      </x:c>
      <x:c r="M57" s="104"/>
      <x:c r="N57" s="100"/>
    </x:row>
    <x:row r="58" spans="1:14" s="5" customFormat="1" ht="19.5" hidden="1" customHeight="1">
      <x:c r="A58" s="101" t="s">
        <x:v>748</x:v>
      </x:c>
      <x:c r="B58" s="101" t="s">
        <x:v>86</x:v>
      </x:c>
      <x:c r="C58" s="102">
        <x:v>15</x:v>
      </x:c>
      <x:c r="D58" s="103" t="s">
        <x:v>266</x:v>
      </x:c>
      <x:c r="E58" s="104">
        <x:f>E50</x:f>
        <x:v>400</x:v>
      </x:c>
      <x:c r="F58" s="104">
        <x:f>INT(C58*E58)</x:f>
        <x:v>6000</x:v>
      </x:c>
      <x:c r="G58" s="104"/>
      <x:c r="H58" s="104"/>
      <x:c r="I58" s="104"/>
      <x:c r="J58" s="104"/>
      <x:c r="K58" s="104">
        <x:f t="shared" si="7"/>
        <x:v>400</x:v>
      </x:c>
      <x:c r="L58" s="104">
        <x:f t="shared" si="7"/>
        <x:v>6000</x:v>
      </x:c>
      <x:c r="M58" s="104"/>
      <x:c r="N58" s="100"/>
    </x:row>
    <x:row r="59" spans="1:14" s="5" customFormat="1" ht="19.5" hidden="1" customHeight="1">
      <x:c r="A59" s="101" t="s">
        <x:v>533</x:v>
      </x:c>
      <x:c r="B59" s="101"/>
      <x:c r="C59" s="102"/>
      <x:c r="D59" s="103"/>
      <x:c r="E59" s="104"/>
      <x:c r="F59" s="104">
        <x:f>SUM(F54:F58)</x:f>
        <x:v>16529</x:v>
      </x:c>
      <x:c r="G59" s="104"/>
      <x:c r="H59" s="104">
        <x:f>SUM(H54:H58)</x:f>
        <x:v>110335</x:v>
      </x:c>
      <x:c r="I59" s="104"/>
      <x:c r="J59" s="104">
        <x:f>SUM(J54:J58)</x:f>
        <x:v>4470</x:v>
      </x:c>
      <x:c r="K59" s="104"/>
      <x:c r="L59" s="104">
        <x:f>SUM(F59,H59,J59)</x:f>
        <x:v>131334</x:v>
      </x:c>
      <x:c r="M59" s="104"/>
      <x:c r="N59" s="100"/>
    </x:row>
    <x:row r="60" spans="1:14" s="5" customFormat="1" ht="19.5" hidden="1" customHeight="1">
      <x:c r="A60" s="101"/>
      <x:c r="B60" s="101"/>
      <x:c r="C60" s="102"/>
      <x:c r="D60" s="103"/>
      <x:c r="E60" s="104"/>
      <x:c r="F60" s="104"/>
      <x:c r="G60" s="104"/>
      <x:c r="H60" s="104"/>
      <x:c r="I60" s="104"/>
      <x:c r="J60" s="104"/>
      <x:c r="K60" s="104"/>
      <x:c r="L60" s="104"/>
      <x:c r="M60" s="104"/>
      <x:c r="N60" s="100"/>
    </x:row>
    <x:row r="61" spans="1:14" s="5" customFormat="1" ht="19.5" hidden="1" customHeight="1">
      <x:c r="A61" s="96" t="s">
        <x:v>1030</x:v>
      </x:c>
      <x:c r="B61" s="96" t="s">
        <x:v>313</x:v>
      </x:c>
      <x:c r="C61" s="97"/>
      <x:c r="D61" s="98" t="s">
        <x:v>148</x:v>
      </x:c>
      <x:c r="E61" s="99"/>
      <x:c r="F61" s="99"/>
      <x:c r="G61" s="99"/>
      <x:c r="H61" s="99"/>
      <x:c r="I61" s="99"/>
      <x:c r="J61" s="99"/>
      <x:c r="K61" s="99"/>
      <x:c r="L61" s="99"/>
      <x:c r="M61" s="99"/>
      <x:c r="N61" s="100"/>
    </x:row>
    <x:row r="62" spans="1:14" s="5" customFormat="1" ht="19.5" hidden="1" customHeight="1">
      <x:c r="A62" s="101" t="s">
        <x:v>153</x:v>
      </x:c>
      <x:c r="B62" s="101"/>
      <x:c r="C62" s="102">
        <x:v>0.41999999999999998</x:v>
      </x:c>
      <x:c r="D62" s="103" t="s">
        <x:v>250</x:v>
      </x:c>
      <x:c r="E62" s="104"/>
      <x:c r="F62" s="104"/>
      <x:c r="G62" s="104">
        <x:f>G54</x:f>
        <x:v>189749</x:v>
      </x:c>
      <x:c r="H62" s="104">
        <x:f>INT(C62*G62)</x:f>
        <x:v>79694</x:v>
      </x:c>
      <x:c r="I62" s="104"/>
      <x:c r="J62" s="104"/>
      <x:c r="K62" s="104">
        <x:f t="shared" ref="K62:L66" si="8">SUM(E62,G62,I62)</x:f>
        <x:v>189749</x:v>
      </x:c>
      <x:c r="L62" s="104">
        <x:f t="shared" si="8"/>
        <x:v>79694</x:v>
      </x:c>
      <x:c r="M62" s="104"/>
      <x:c r="N62" s="100"/>
    </x:row>
    <x:row r="63" spans="1:14" s="5" customFormat="1" ht="19.5" hidden="1" customHeight="1">
      <x:c r="A63" s="101" t="s">
        <x:v>862</x:v>
      </x:c>
      <x:c r="B63" s="101"/>
      <x:c r="C63" s="102">
        <x:v>0.20000000000000001</x:v>
      </x:c>
      <x:c r="D63" s="103" t="s">
        <x:v>250</x:v>
      </x:c>
      <x:c r="E63" s="104"/>
      <x:c r="F63" s="104"/>
      <x:c r="G63" s="104">
        <x:f>G55</x:f>
        <x:v>148510</x:v>
      </x:c>
      <x:c r="H63" s="104">
        <x:f>INT(C63*G63)</x:f>
        <x:v>29702</x:v>
      </x:c>
      <x:c r="I63" s="104"/>
      <x:c r="J63" s="104"/>
      <x:c r="K63" s="104">
        <x:f t="shared" si="8"/>
        <x:v>148510</x:v>
      </x:c>
      <x:c r="L63" s="104">
        <x:f t="shared" si="8"/>
        <x:v>29702</x:v>
      </x:c>
      <x:c r="M63" s="104"/>
      <x:c r="N63" s="100"/>
    </x:row>
    <x:row r="64" spans="1:14" s="5" customFormat="1" ht="19.5" hidden="1" customHeight="1">
      <x:c r="A64" s="101" t="s">
        <x:v>227</x:v>
      </x:c>
      <x:c r="B64" s="101" t="s">
        <x:v>123</x:v>
      </x:c>
      <x:c r="C64" s="102">
        <x:v>0.31</x:v>
      </x:c>
      <x:c r="D64" s="103" t="s">
        <x:v>220</x:v>
      </x:c>
      <x:c r="E64" s="104">
        <x:f>E56</x:f>
        <x:v>18321</x:v>
      </x:c>
      <x:c r="F64" s="104">
        <x:f>INT(C64*E64)</x:f>
        <x:v>5679</x:v>
      </x:c>
      <x:c r="G64" s="104">
        <x:f>G56</x:f>
        <x:v>47849</x:v>
      </x:c>
      <x:c r="H64" s="104">
        <x:f>INT(C64*G64)</x:f>
        <x:v>14833</x:v>
      </x:c>
      <x:c r="I64" s="104">
        <x:f>I56</x:f>
        <x:v>15965</x:v>
      </x:c>
      <x:c r="J64" s="104">
        <x:f>INT(C64*I64)</x:f>
        <x:v>4949</x:v>
      </x:c>
      <x:c r="K64" s="104">
        <x:f t="shared" si="8"/>
        <x:v>82135</x:v>
      </x:c>
      <x:c r="L64" s="104">
        <x:f t="shared" si="8"/>
        <x:v>25461</x:v>
      </x:c>
      <x:c r="M64" s="104"/>
      <x:c r="N64" s="100"/>
    </x:row>
    <x:row r="65" spans="1:14" s="5" customFormat="1" ht="19.5" hidden="1" customHeight="1">
      <x:c r="A65" s="101" t="s">
        <x:v>332</x:v>
      </x:c>
      <x:c r="B65" s="101" t="s">
        <x:v>1227</x:v>
      </x:c>
      <x:c r="C65" s="102">
        <x:v>1</x:v>
      </x:c>
      <x:c r="D65" s="103" t="s">
        <x:v>261</x:v>
      </x:c>
      <x:c r="E65" s="104">
        <x:f>E57</x:f>
        <x:v>5400</x:v>
      </x:c>
      <x:c r="F65" s="104">
        <x:f>INT(C65*E65)</x:f>
        <x:v>5400</x:v>
      </x:c>
      <x:c r="G65" s="104"/>
      <x:c r="H65" s="104"/>
      <x:c r="I65" s="104"/>
      <x:c r="J65" s="104"/>
      <x:c r="K65" s="104">
        <x:f t="shared" si="8"/>
        <x:v>5400</x:v>
      </x:c>
      <x:c r="L65" s="104">
        <x:f t="shared" si="8"/>
        <x:v>5400</x:v>
      </x:c>
      <x:c r="M65" s="104"/>
      <x:c r="N65" s="100"/>
    </x:row>
    <x:row r="66" spans="1:14" s="5" customFormat="1" ht="19.5" hidden="1" customHeight="1">
      <x:c r="A66" s="101" t="s">
        <x:v>748</x:v>
      </x:c>
      <x:c r="B66" s="101" t="s">
        <x:v>86</x:v>
      </x:c>
      <x:c r="C66" s="102">
        <x:v>15</x:v>
      </x:c>
      <x:c r="D66" s="103" t="s">
        <x:v>266</x:v>
      </x:c>
      <x:c r="E66" s="104">
        <x:f>E58</x:f>
        <x:v>400</x:v>
      </x:c>
      <x:c r="F66" s="104">
        <x:f>INT(C66*E66)</x:f>
        <x:v>6000</x:v>
      </x:c>
      <x:c r="G66" s="104"/>
      <x:c r="H66" s="104"/>
      <x:c r="I66" s="104"/>
      <x:c r="J66" s="104"/>
      <x:c r="K66" s="104">
        <x:f t="shared" si="8"/>
        <x:v>400</x:v>
      </x:c>
      <x:c r="L66" s="104">
        <x:f t="shared" si="8"/>
        <x:v>6000</x:v>
      </x:c>
      <x:c r="M66" s="104"/>
      <x:c r="N66" s="100"/>
    </x:row>
    <x:row r="67" spans="1:14" s="5" customFormat="1" ht="19.5" hidden="1" customHeight="1">
      <x:c r="A67" s="101" t="s">
        <x:v>533</x:v>
      </x:c>
      <x:c r="B67" s="101"/>
      <x:c r="C67" s="102"/>
      <x:c r="D67" s="103"/>
      <x:c r="E67" s="104"/>
      <x:c r="F67" s="104">
        <x:f>SUM(F62:F66)</x:f>
        <x:v>17079</x:v>
      </x:c>
      <x:c r="G67" s="104"/>
      <x:c r="H67" s="104">
        <x:f>SUM(H62:H66)</x:f>
        <x:v>124229</x:v>
      </x:c>
      <x:c r="I67" s="104"/>
      <x:c r="J67" s="104">
        <x:f>SUM(J62:J66)</x:f>
        <x:v>4949</x:v>
      </x:c>
      <x:c r="K67" s="104"/>
      <x:c r="L67" s="104">
        <x:f>SUM(F67,H67,J67)</x:f>
        <x:v>146257</x:v>
      </x:c>
      <x:c r="M67" s="104"/>
      <x:c r="N67" s="100"/>
    </x:row>
    <x:row r="68" spans="1:14" s="5" customFormat="1" ht="19.5" hidden="1" customHeight="1">
      <x:c r="A68" s="101"/>
      <x:c r="B68" s="101"/>
      <x:c r="C68" s="102"/>
      <x:c r="D68" s="103"/>
      <x:c r="E68" s="104"/>
      <x:c r="F68" s="104"/>
      <x:c r="G68" s="104"/>
      <x:c r="H68" s="104"/>
      <x:c r="I68" s="104"/>
      <x:c r="J68" s="104"/>
      <x:c r="K68" s="104"/>
      <x:c r="L68" s="104"/>
      <x:c r="M68" s="104"/>
      <x:c r="N68" s="100"/>
    </x:row>
    <x:row r="69" spans="1:14" s="5" customFormat="1" ht="19.5" hidden="1" customHeight="1">
      <x:c r="A69" s="96" t="s">
        <x:v>1155</x:v>
      </x:c>
      <x:c r="B69" s="96" t="s">
        <x:v>243</x:v>
      </x:c>
      <x:c r="C69" s="97"/>
      <x:c r="D69" s="98" t="s">
        <x:v>148</x:v>
      </x:c>
      <x:c r="E69" s="99"/>
      <x:c r="F69" s="99"/>
      <x:c r="G69" s="99"/>
      <x:c r="H69" s="99"/>
      <x:c r="I69" s="99"/>
      <x:c r="J69" s="99"/>
      <x:c r="K69" s="99"/>
      <x:c r="L69" s="99"/>
      <x:c r="M69" s="99"/>
      <x:c r="N69" s="100"/>
    </x:row>
    <x:row r="70" spans="1:14" s="5" customFormat="1" ht="19.5" hidden="1" customHeight="1">
      <x:c r="A70" s="101" t="s">
        <x:v>153</x:v>
      </x:c>
      <x:c r="B70" s="101"/>
      <x:c r="C70" s="102">
        <x:v>0.46000000000000002</x:v>
      </x:c>
      <x:c r="D70" s="103" t="s">
        <x:v>250</x:v>
      </x:c>
      <x:c r="E70" s="104"/>
      <x:c r="F70" s="104"/>
      <x:c r="G70" s="104">
        <x:f>G62</x:f>
        <x:v>189749</x:v>
      </x:c>
      <x:c r="H70" s="104">
        <x:f>INT(C70*G70)</x:f>
        <x:v>87284</x:v>
      </x:c>
      <x:c r="I70" s="104"/>
      <x:c r="J70" s="104"/>
      <x:c r="K70" s="104">
        <x:f t="shared" ref="K70:L74" si="9">SUM(E70,G70,I70)</x:f>
        <x:v>189749</x:v>
      </x:c>
      <x:c r="L70" s="104">
        <x:f t="shared" si="9"/>
        <x:v>87284</x:v>
      </x:c>
      <x:c r="M70" s="104"/>
      <x:c r="N70" s="100"/>
    </x:row>
    <x:row r="71" spans="1:14" s="5" customFormat="1" ht="19.5" hidden="1" customHeight="1">
      <x:c r="A71" s="101" t="s">
        <x:v>862</x:v>
      </x:c>
      <x:c r="B71" s="101"/>
      <x:c r="C71" s="102">
        <x:v>0.23000000000000001</x:v>
      </x:c>
      <x:c r="D71" s="103" t="s">
        <x:v>250</x:v>
      </x:c>
      <x:c r="E71" s="104"/>
      <x:c r="F71" s="104"/>
      <x:c r="G71" s="104">
        <x:f>G63</x:f>
        <x:v>148510</x:v>
      </x:c>
      <x:c r="H71" s="104">
        <x:f>INT(C71*G71)</x:f>
        <x:v>34157</x:v>
      </x:c>
      <x:c r="I71" s="104"/>
      <x:c r="J71" s="104"/>
      <x:c r="K71" s="104">
        <x:f t="shared" si="9"/>
        <x:v>148510</x:v>
      </x:c>
      <x:c r="L71" s="104">
        <x:f t="shared" si="9"/>
        <x:v>34157</x:v>
      </x:c>
      <x:c r="M71" s="104"/>
      <x:c r="N71" s="100"/>
    </x:row>
    <x:row r="72" spans="1:14" s="5" customFormat="1" ht="19.5" hidden="1" customHeight="1">
      <x:c r="A72" s="101" t="s">
        <x:v>227</x:v>
      </x:c>
      <x:c r="B72" s="101" t="s">
        <x:v>123</x:v>
      </x:c>
      <x:c r="C72" s="102">
        <x:v>0.34000000000000002</x:v>
      </x:c>
      <x:c r="D72" s="103" t="s">
        <x:v>220</x:v>
      </x:c>
      <x:c r="E72" s="104">
        <x:f>E64</x:f>
        <x:v>18321</x:v>
      </x:c>
      <x:c r="F72" s="104">
        <x:f>INT(C72*E72)</x:f>
        <x:v>6229</x:v>
      </x:c>
      <x:c r="G72" s="104">
        <x:f>G64</x:f>
        <x:v>47849</x:v>
      </x:c>
      <x:c r="H72" s="104">
        <x:f>INT(C72*G72)</x:f>
        <x:v>16268</x:v>
      </x:c>
      <x:c r="I72" s="104">
        <x:f>I64</x:f>
        <x:v>15965</x:v>
      </x:c>
      <x:c r="J72" s="104">
        <x:f>INT(C72*I72)</x:f>
        <x:v>5428</x:v>
      </x:c>
      <x:c r="K72" s="104">
        <x:f t="shared" si="9"/>
        <x:v>82135</x:v>
      </x:c>
      <x:c r="L72" s="104">
        <x:f t="shared" si="9"/>
        <x:v>27925</x:v>
      </x:c>
      <x:c r="M72" s="104"/>
      <x:c r="N72" s="100"/>
    </x:row>
    <x:row r="73" spans="1:14" s="5" customFormat="1" ht="19.5" hidden="1" customHeight="1">
      <x:c r="A73" s="101" t="s">
        <x:v>332</x:v>
      </x:c>
      <x:c r="B73" s="101" t="s">
        <x:v>1227</x:v>
      </x:c>
      <x:c r="C73" s="102">
        <x:v>1</x:v>
      </x:c>
      <x:c r="D73" s="103" t="s">
        <x:v>261</x:v>
      </x:c>
      <x:c r="E73" s="104">
        <x:f>E65</x:f>
        <x:v>5400</x:v>
      </x:c>
      <x:c r="F73" s="104">
        <x:f>INT(C73*E73)</x:f>
        <x:v>5400</x:v>
      </x:c>
      <x:c r="G73" s="104"/>
      <x:c r="H73" s="104"/>
      <x:c r="I73" s="104"/>
      <x:c r="J73" s="104"/>
      <x:c r="K73" s="104">
        <x:f t="shared" si="9"/>
        <x:v>5400</x:v>
      </x:c>
      <x:c r="L73" s="104">
        <x:f t="shared" si="9"/>
        <x:v>5400</x:v>
      </x:c>
      <x:c r="M73" s="104"/>
      <x:c r="N73" s="100"/>
    </x:row>
    <x:row r="74" spans="1:14" s="5" customFormat="1" ht="19.5" hidden="1" customHeight="1">
      <x:c r="A74" s="101" t="s">
        <x:v>748</x:v>
      </x:c>
      <x:c r="B74" s="101" t="s">
        <x:v>86</x:v>
      </x:c>
      <x:c r="C74" s="102">
        <x:v>15</x:v>
      </x:c>
      <x:c r="D74" s="103" t="s">
        <x:v>266</x:v>
      </x:c>
      <x:c r="E74" s="104">
        <x:f>E66</x:f>
        <x:v>400</x:v>
      </x:c>
      <x:c r="F74" s="104">
        <x:f>INT(C74*E74)</x:f>
        <x:v>6000</x:v>
      </x:c>
      <x:c r="G74" s="104"/>
      <x:c r="H74" s="104"/>
      <x:c r="I74" s="104"/>
      <x:c r="J74" s="104"/>
      <x:c r="K74" s="104">
        <x:f t="shared" si="9"/>
        <x:v>400</x:v>
      </x:c>
      <x:c r="L74" s="104">
        <x:f t="shared" si="9"/>
        <x:v>6000</x:v>
      </x:c>
      <x:c r="M74" s="104"/>
      <x:c r="N74" s="100"/>
    </x:row>
    <x:row r="75" spans="1:14" s="5" customFormat="1" ht="19.5" hidden="1" customHeight="1">
      <x:c r="A75" s="101" t="s">
        <x:v>533</x:v>
      </x:c>
      <x:c r="B75" s="101"/>
      <x:c r="C75" s="102"/>
      <x:c r="D75" s="103"/>
      <x:c r="E75" s="104"/>
      <x:c r="F75" s="104">
        <x:f>SUM(F70:F74)</x:f>
        <x:v>17629</x:v>
      </x:c>
      <x:c r="G75" s="104"/>
      <x:c r="H75" s="104">
        <x:f>SUM(H70:H74)</x:f>
        <x:v>137709</x:v>
      </x:c>
      <x:c r="I75" s="104"/>
      <x:c r="J75" s="104">
        <x:f>SUM(J70:J74)</x:f>
        <x:v>5428</x:v>
      </x:c>
      <x:c r="K75" s="104"/>
      <x:c r="L75" s="104">
        <x:f>SUM(F75,H75,J75)</x:f>
        <x:v>160766</x:v>
      </x:c>
      <x:c r="M75" s="104"/>
      <x:c r="N75" s="100"/>
    </x:row>
    <x:row r="76" spans="1:14" s="5" customFormat="1" ht="19.5" hidden="1" customHeight="1">
      <x:c r="A76" s="101"/>
      <x:c r="B76" s="101"/>
      <x:c r="C76" s="102"/>
      <x:c r="D76" s="103"/>
      <x:c r="E76" s="104"/>
      <x:c r="F76" s="104"/>
      <x:c r="G76" s="104"/>
      <x:c r="H76" s="104"/>
      <x:c r="I76" s="104"/>
      <x:c r="J76" s="104"/>
      <x:c r="K76" s="104"/>
      <x:c r="L76" s="104"/>
      <x:c r="M76" s="104"/>
      <x:c r="N76" s="100"/>
    </x:row>
    <x:row r="77" spans="1:14" s="5" customFormat="1" ht="19.5" hidden="1" customHeight="1">
      <x:c r="A77" s="96" t="s">
        <x:v>1215</x:v>
      </x:c>
      <x:c r="B77" s="96" t="s">
        <x:v>323</x:v>
      </x:c>
      <x:c r="C77" s="97"/>
      <x:c r="D77" s="98" t="s">
        <x:v>148</x:v>
      </x:c>
      <x:c r="E77" s="99"/>
      <x:c r="F77" s="99"/>
      <x:c r="G77" s="99"/>
      <x:c r="H77" s="99"/>
      <x:c r="I77" s="99"/>
      <x:c r="J77" s="99"/>
      <x:c r="K77" s="99"/>
      <x:c r="L77" s="99"/>
      <x:c r="M77" s="99"/>
      <x:c r="N77" s="100"/>
    </x:row>
    <x:row r="78" spans="1:14" s="5" customFormat="1" ht="19.5" hidden="1" customHeight="1">
      <x:c r="A78" s="101" t="s">
        <x:v>153</x:v>
      </x:c>
      <x:c r="B78" s="101"/>
      <x:c r="C78" s="102">
        <x:v>0.52000000000000002</x:v>
      </x:c>
      <x:c r="D78" s="103" t="s">
        <x:v>250</x:v>
      </x:c>
      <x:c r="E78" s="104"/>
      <x:c r="F78" s="104"/>
      <x:c r="G78" s="104">
        <x:f>G70</x:f>
        <x:v>189749</x:v>
      </x:c>
      <x:c r="H78" s="104">
        <x:f>INT(C78*G78)</x:f>
        <x:v>98669</x:v>
      </x:c>
      <x:c r="I78" s="104"/>
      <x:c r="J78" s="104"/>
      <x:c r="K78" s="104">
        <x:f t="shared" ref="K78:L82" si="10">SUM(E78,G78,I78)</x:f>
        <x:v>189749</x:v>
      </x:c>
      <x:c r="L78" s="104">
        <x:f t="shared" si="10"/>
        <x:v>98669</x:v>
      </x:c>
      <x:c r="M78" s="104"/>
      <x:c r="N78" s="100"/>
    </x:row>
    <x:row r="79" spans="1:14" s="5" customFormat="1" ht="19.5" hidden="1" customHeight="1">
      <x:c r="A79" s="101" t="s">
        <x:v>862</x:v>
      </x:c>
      <x:c r="B79" s="101"/>
      <x:c r="C79" s="102">
        <x:v>0.25</x:v>
      </x:c>
      <x:c r="D79" s="103" t="s">
        <x:v>250</x:v>
      </x:c>
      <x:c r="E79" s="104"/>
      <x:c r="F79" s="104"/>
      <x:c r="G79" s="104">
        <x:f>G71</x:f>
        <x:v>148510</x:v>
      </x:c>
      <x:c r="H79" s="104">
        <x:f>INT(C79*G79)</x:f>
        <x:v>37127</x:v>
      </x:c>
      <x:c r="I79" s="104"/>
      <x:c r="J79" s="104"/>
      <x:c r="K79" s="104">
        <x:f t="shared" si="10"/>
        <x:v>148510</x:v>
      </x:c>
      <x:c r="L79" s="104">
        <x:f t="shared" si="10"/>
        <x:v>37127</x:v>
      </x:c>
      <x:c r="M79" s="104"/>
      <x:c r="N79" s="100"/>
    </x:row>
    <x:row r="80" spans="1:14" s="5" customFormat="1" ht="19.5" hidden="1" customHeight="1">
      <x:c r="A80" s="101" t="s">
        <x:v>227</x:v>
      </x:c>
      <x:c r="B80" s="101" t="s">
        <x:v>123</x:v>
      </x:c>
      <x:c r="C80" s="102">
        <x:v>0.38</x:v>
      </x:c>
      <x:c r="D80" s="103" t="s">
        <x:v>220</x:v>
      </x:c>
      <x:c r="E80" s="104">
        <x:f>E72</x:f>
        <x:v>18321</x:v>
      </x:c>
      <x:c r="F80" s="104">
        <x:f>INT(C80*E80)</x:f>
        <x:v>6961</x:v>
      </x:c>
      <x:c r="G80" s="104">
        <x:f>G72</x:f>
        <x:v>47849</x:v>
      </x:c>
      <x:c r="H80" s="104">
        <x:f>INT(C80*G80)</x:f>
        <x:v>18182</x:v>
      </x:c>
      <x:c r="I80" s="104">
        <x:f>I72</x:f>
        <x:v>15965</x:v>
      </x:c>
      <x:c r="J80" s="104">
        <x:f>INT(C80*I80)</x:f>
        <x:v>6066</x:v>
      </x:c>
      <x:c r="K80" s="104">
        <x:f t="shared" si="10"/>
        <x:v>82135</x:v>
      </x:c>
      <x:c r="L80" s="104">
        <x:f t="shared" si="10"/>
        <x:v>31209</x:v>
      </x:c>
      <x:c r="M80" s="104"/>
      <x:c r="N80" s="100"/>
    </x:row>
    <x:row r="81" spans="1:14" s="5" customFormat="1" ht="19.5" hidden="1" customHeight="1">
      <x:c r="A81" s="101" t="s">
        <x:v>332</x:v>
      </x:c>
      <x:c r="B81" s="101" t="s">
        <x:v>1227</x:v>
      </x:c>
      <x:c r="C81" s="102">
        <x:v>1</x:v>
      </x:c>
      <x:c r="D81" s="103" t="s">
        <x:v>261</x:v>
      </x:c>
      <x:c r="E81" s="104">
        <x:f>E73</x:f>
        <x:v>5400</x:v>
      </x:c>
      <x:c r="F81" s="104">
        <x:f>INT(C81*E81)</x:f>
        <x:v>5400</x:v>
      </x:c>
      <x:c r="G81" s="104"/>
      <x:c r="H81" s="104"/>
      <x:c r="I81" s="104"/>
      <x:c r="J81" s="104"/>
      <x:c r="K81" s="104">
        <x:f t="shared" si="10"/>
        <x:v>5400</x:v>
      </x:c>
      <x:c r="L81" s="104">
        <x:f t="shared" si="10"/>
        <x:v>5400</x:v>
      </x:c>
      <x:c r="M81" s="104"/>
      <x:c r="N81" s="100"/>
    </x:row>
    <x:row r="82" spans="1:14" s="5" customFormat="1" ht="19.5" hidden="1" customHeight="1">
      <x:c r="A82" s="101" t="s">
        <x:v>748</x:v>
      </x:c>
      <x:c r="B82" s="101" t="s">
        <x:v>86</x:v>
      </x:c>
      <x:c r="C82" s="102">
        <x:v>15</x:v>
      </x:c>
      <x:c r="D82" s="103" t="s">
        <x:v>266</x:v>
      </x:c>
      <x:c r="E82" s="104">
        <x:f>E74</x:f>
        <x:v>400</x:v>
      </x:c>
      <x:c r="F82" s="104">
        <x:f>INT(C82*E82)</x:f>
        <x:v>6000</x:v>
      </x:c>
      <x:c r="G82" s="104"/>
      <x:c r="H82" s="104"/>
      <x:c r="I82" s="104"/>
      <x:c r="J82" s="104"/>
      <x:c r="K82" s="104">
        <x:f t="shared" si="10"/>
        <x:v>400</x:v>
      </x:c>
      <x:c r="L82" s="104">
        <x:f t="shared" si="10"/>
        <x:v>6000</x:v>
      </x:c>
      <x:c r="M82" s="104"/>
      <x:c r="N82" s="100"/>
    </x:row>
    <x:row r="83" spans="1:14" s="5" customFormat="1" ht="19.5" hidden="1" customHeight="1">
      <x:c r="A83" s="101" t="s">
        <x:v>533</x:v>
      </x:c>
      <x:c r="B83" s="101"/>
      <x:c r="C83" s="102"/>
      <x:c r="D83" s="103"/>
      <x:c r="E83" s="104"/>
      <x:c r="F83" s="104">
        <x:f>SUM(F78:F82)</x:f>
        <x:v>18361</x:v>
      </x:c>
      <x:c r="G83" s="104"/>
      <x:c r="H83" s="104">
        <x:f>SUM(H78:H82)</x:f>
        <x:v>153978</x:v>
      </x:c>
      <x:c r="I83" s="104"/>
      <x:c r="J83" s="104">
        <x:f>SUM(J78:J82)</x:f>
        <x:v>6066</x:v>
      </x:c>
      <x:c r="K83" s="104"/>
      <x:c r="L83" s="104">
        <x:f>SUM(F83,H83,J83)</x:f>
        <x:v>178405</x:v>
      </x:c>
      <x:c r="M83" s="104"/>
      <x:c r="N83" s="100"/>
    </x:row>
    <x:row r="84" spans="1:14" s="5" customFormat="1" ht="19.5" hidden="1" customHeight="1">
      <x:c r="A84" s="101"/>
      <x:c r="B84" s="101"/>
      <x:c r="C84" s="102"/>
      <x:c r="D84" s="103"/>
      <x:c r="E84" s="104"/>
      <x:c r="F84" s="104"/>
      <x:c r="G84" s="104"/>
      <x:c r="H84" s="104"/>
      <x:c r="I84" s="104"/>
      <x:c r="J84" s="104"/>
      <x:c r="K84" s="104"/>
      <x:c r="L84" s="104"/>
      <x:c r="M84" s="104"/>
      <x:c r="N84" s="100"/>
    </x:row>
    <x:row r="85" spans="1:14" s="5" customFormat="1" ht="19.5" hidden="1" customHeight="1">
      <x:c r="A85" s="96" t="s">
        <x:v>1186</x:v>
      </x:c>
      <x:c r="B85" s="96" t="s">
        <x:v>251</x:v>
      </x:c>
      <x:c r="C85" s="97"/>
      <x:c r="D85" s="98" t="s">
        <x:v>148</x:v>
      </x:c>
      <x:c r="E85" s="99"/>
      <x:c r="F85" s="99"/>
      <x:c r="G85" s="99"/>
      <x:c r="H85" s="99"/>
      <x:c r="I85" s="99"/>
      <x:c r="J85" s="99"/>
      <x:c r="K85" s="99"/>
      <x:c r="L85" s="99"/>
      <x:c r="M85" s="99"/>
      <x:c r="N85" s="100"/>
    </x:row>
    <x:row r="86" spans="1:14" s="5" customFormat="1" ht="19.5" hidden="1" customHeight="1">
      <x:c r="A86" s="101" t="s">
        <x:v>153</x:v>
      </x:c>
      <x:c r="B86" s="101"/>
      <x:c r="C86" s="102">
        <x:v>0.56000000000000005</x:v>
      </x:c>
      <x:c r="D86" s="103" t="s">
        <x:v>250</x:v>
      </x:c>
      <x:c r="E86" s="104"/>
      <x:c r="F86" s="104"/>
      <x:c r="G86" s="104">
        <x:f>G78</x:f>
        <x:v>189749</x:v>
      </x:c>
      <x:c r="H86" s="104">
        <x:f>INT(C86*G86)</x:f>
        <x:v>106259</x:v>
      </x:c>
      <x:c r="I86" s="104"/>
      <x:c r="J86" s="104"/>
      <x:c r="K86" s="104">
        <x:f t="shared" ref="K86:L90" si="11">SUM(E86,G86,I86)</x:f>
        <x:v>189749</x:v>
      </x:c>
      <x:c r="L86" s="104">
        <x:f t="shared" si="11"/>
        <x:v>106259</x:v>
      </x:c>
      <x:c r="M86" s="104"/>
      <x:c r="N86" s="100"/>
    </x:row>
    <x:row r="87" spans="1:14" s="5" customFormat="1" ht="19.5" hidden="1" customHeight="1">
      <x:c r="A87" s="101" t="s">
        <x:v>862</x:v>
      </x:c>
      <x:c r="B87" s="101"/>
      <x:c r="C87" s="102">
        <x:v>0.27000000000000002</x:v>
      </x:c>
      <x:c r="D87" s="103" t="s">
        <x:v>250</x:v>
      </x:c>
      <x:c r="E87" s="104"/>
      <x:c r="F87" s="104"/>
      <x:c r="G87" s="104">
        <x:f>G79</x:f>
        <x:v>148510</x:v>
      </x:c>
      <x:c r="H87" s="104">
        <x:f>INT(C87*G87)</x:f>
        <x:v>40097</x:v>
      </x:c>
      <x:c r="I87" s="104"/>
      <x:c r="J87" s="104"/>
      <x:c r="K87" s="104">
        <x:f t="shared" si="11"/>
        <x:v>148510</x:v>
      </x:c>
      <x:c r="L87" s="104">
        <x:f t="shared" si="11"/>
        <x:v>40097</x:v>
      </x:c>
      <x:c r="M87" s="104"/>
      <x:c r="N87" s="100"/>
    </x:row>
    <x:row r="88" spans="1:14" s="5" customFormat="1" ht="19.5" hidden="1" customHeight="1">
      <x:c r="A88" s="101" t="s">
        <x:v>227</x:v>
      </x:c>
      <x:c r="B88" s="101" t="s">
        <x:v>123</x:v>
      </x:c>
      <x:c r="C88" s="102">
        <x:v>0.40999999999999998</x:v>
      </x:c>
      <x:c r="D88" s="103" t="s">
        <x:v>220</x:v>
      </x:c>
      <x:c r="E88" s="104">
        <x:f>E80</x:f>
        <x:v>18321</x:v>
      </x:c>
      <x:c r="F88" s="104">
        <x:f>INT(C88*E88)</x:f>
        <x:v>7511</x:v>
      </x:c>
      <x:c r="G88" s="104">
        <x:f>G80</x:f>
        <x:v>47849</x:v>
      </x:c>
      <x:c r="H88" s="104">
        <x:f>INT(C88*G88)</x:f>
        <x:v>19618</x:v>
      </x:c>
      <x:c r="I88" s="104">
        <x:f>I80</x:f>
        <x:v>15965</x:v>
      </x:c>
      <x:c r="J88" s="104">
        <x:f>INT(C88*I88)</x:f>
        <x:v>6545</x:v>
      </x:c>
      <x:c r="K88" s="104">
        <x:f t="shared" si="11"/>
        <x:v>82135</x:v>
      </x:c>
      <x:c r="L88" s="104">
        <x:f t="shared" si="11"/>
        <x:v>33674</x:v>
      </x:c>
      <x:c r="M88" s="104"/>
      <x:c r="N88" s="100"/>
    </x:row>
    <x:row r="89" spans="1:14" s="5" customFormat="1" ht="19.5" hidden="1" customHeight="1">
      <x:c r="A89" s="101" t="s">
        <x:v>332</x:v>
      </x:c>
      <x:c r="B89" s="101" t="s">
        <x:v>1240</x:v>
      </x:c>
      <x:c r="C89" s="102">
        <x:v>1</x:v>
      </x:c>
      <x:c r="D89" s="103" t="s">
        <x:v>261</x:v>
      </x:c>
      <x:c r="E89" s="104">
        <x:f>자재단가표!D5</x:f>
        <x:v>11400</x:v>
      </x:c>
      <x:c r="F89" s="104">
        <x:f>INT(C89*E89)</x:f>
        <x:v>11400</x:v>
      </x:c>
      <x:c r="G89" s="104"/>
      <x:c r="H89" s="104"/>
      <x:c r="I89" s="104"/>
      <x:c r="J89" s="104"/>
      <x:c r="K89" s="104">
        <x:f t="shared" si="11"/>
        <x:v>11400</x:v>
      </x:c>
      <x:c r="L89" s="104">
        <x:f t="shared" si="11"/>
        <x:v>11400</x:v>
      </x:c>
      <x:c r="M89" s="104"/>
      <x:c r="N89" s="100"/>
    </x:row>
    <x:row r="90" spans="1:14" s="5" customFormat="1" ht="19.5" hidden="1" customHeight="1">
      <x:c r="A90" s="101" t="s">
        <x:v>748</x:v>
      </x:c>
      <x:c r="B90" s="101" t="s">
        <x:v>86</x:v>
      </x:c>
      <x:c r="C90" s="102">
        <x:v>20</x:v>
      </x:c>
      <x:c r="D90" s="103" t="s">
        <x:v>266</x:v>
      </x:c>
      <x:c r="E90" s="104">
        <x:f>E82</x:f>
        <x:v>400</x:v>
      </x:c>
      <x:c r="F90" s="104">
        <x:f>INT(C90*E90)</x:f>
        <x:v>8000</x:v>
      </x:c>
      <x:c r="G90" s="104"/>
      <x:c r="H90" s="104"/>
      <x:c r="I90" s="104"/>
      <x:c r="J90" s="104"/>
      <x:c r="K90" s="104">
        <x:f t="shared" si="11"/>
        <x:v>400</x:v>
      </x:c>
      <x:c r="L90" s="104">
        <x:f t="shared" si="11"/>
        <x:v>8000</x:v>
      </x:c>
      <x:c r="M90" s="104"/>
      <x:c r="N90" s="100"/>
    </x:row>
    <x:row r="91" spans="1:14" s="5" customFormat="1" ht="19.5" hidden="1" customHeight="1">
      <x:c r="A91" s="101" t="s">
        <x:v>533</x:v>
      </x:c>
      <x:c r="B91" s="101"/>
      <x:c r="C91" s="102"/>
      <x:c r="D91" s="103"/>
      <x:c r="E91" s="104"/>
      <x:c r="F91" s="104">
        <x:f>SUM(F86:F90)</x:f>
        <x:v>26911</x:v>
      </x:c>
      <x:c r="G91" s="104"/>
      <x:c r="H91" s="104">
        <x:f>SUM(H86:H90)</x:f>
        <x:v>165974</x:v>
      </x:c>
      <x:c r="I91" s="104"/>
      <x:c r="J91" s="104">
        <x:f>SUM(J86:J90)</x:f>
        <x:v>6545</x:v>
      </x:c>
      <x:c r="K91" s="104"/>
      <x:c r="L91" s="104">
        <x:f>SUM(F91,H91,J91)</x:f>
        <x:v>199430</x:v>
      </x:c>
      <x:c r="M91" s="104"/>
      <x:c r="N91" s="100"/>
    </x:row>
    <x:row r="92" spans="1:14" s="5" customFormat="1" ht="19.5" hidden="1" customHeight="1">
      <x:c r="A92" s="101"/>
      <x:c r="B92" s="101"/>
      <x:c r="C92" s="102"/>
      <x:c r="D92" s="103"/>
      <x:c r="E92" s="104"/>
      <x:c r="F92" s="104"/>
      <x:c r="G92" s="104"/>
      <x:c r="H92" s="104"/>
      <x:c r="I92" s="104"/>
      <x:c r="J92" s="104"/>
      <x:c r="K92" s="104"/>
      <x:c r="L92" s="104"/>
      <x:c r="M92" s="104"/>
      <x:c r="N92" s="100"/>
    </x:row>
    <x:row r="93" spans="1:14" s="5" customFormat="1" ht="19.5" hidden="1" customHeight="1">
      <x:c r="A93" s="96" t="s">
        <x:v>1219</x:v>
      </x:c>
      <x:c r="B93" s="96" t="s">
        <x:v>334</x:v>
      </x:c>
      <x:c r="C93" s="97"/>
      <x:c r="D93" s="98" t="s">
        <x:v>148</x:v>
      </x:c>
      <x:c r="E93" s="99"/>
      <x:c r="F93" s="99"/>
      <x:c r="G93" s="99"/>
      <x:c r="H93" s="99"/>
      <x:c r="I93" s="99"/>
      <x:c r="J93" s="99"/>
      <x:c r="K93" s="99"/>
      <x:c r="L93" s="99"/>
      <x:c r="M93" s="99"/>
      <x:c r="N93" s="100"/>
    </x:row>
    <x:row r="94" spans="1:14" s="5" customFormat="1" ht="19.5" hidden="1" customHeight="1">
      <x:c r="A94" s="101" t="s">
        <x:v>153</x:v>
      </x:c>
      <x:c r="B94" s="101"/>
      <x:c r="C94" s="102">
        <x:v>0.60999999999999999</x:v>
      </x:c>
      <x:c r="D94" s="103" t="s">
        <x:v>250</x:v>
      </x:c>
      <x:c r="E94" s="104"/>
      <x:c r="F94" s="104"/>
      <x:c r="G94" s="104">
        <x:f>G86</x:f>
        <x:v>189749</x:v>
      </x:c>
      <x:c r="H94" s="104">
        <x:f>INT(C94*G94)</x:f>
        <x:v>115746</x:v>
      </x:c>
      <x:c r="I94" s="104"/>
      <x:c r="J94" s="104"/>
      <x:c r="K94" s="104">
        <x:f t="shared" ref="K94:L98" si="12">SUM(E94,G94,I94)</x:f>
        <x:v>189749</x:v>
      </x:c>
      <x:c r="L94" s="104">
        <x:f t="shared" si="12"/>
        <x:v>115746</x:v>
      </x:c>
      <x:c r="M94" s="104"/>
      <x:c r="N94" s="100"/>
    </x:row>
    <x:row r="95" spans="1:14" s="5" customFormat="1" ht="19.5" hidden="1" customHeight="1">
      <x:c r="A95" s="101" t="s">
        <x:v>862</x:v>
      </x:c>
      <x:c r="B95" s="101"/>
      <x:c r="C95" s="102">
        <x:v>0.29999999999999999</x:v>
      </x:c>
      <x:c r="D95" s="103" t="s">
        <x:v>250</x:v>
      </x:c>
      <x:c r="E95" s="104"/>
      <x:c r="F95" s="104"/>
      <x:c r="G95" s="104">
        <x:f>G87</x:f>
        <x:v>148510</x:v>
      </x:c>
      <x:c r="H95" s="104">
        <x:f>INT(C95*G95)</x:f>
        <x:v>44553</x:v>
      </x:c>
      <x:c r="I95" s="104"/>
      <x:c r="J95" s="104"/>
      <x:c r="K95" s="104">
        <x:f t="shared" si="12"/>
        <x:v>148510</x:v>
      </x:c>
      <x:c r="L95" s="104">
        <x:f t="shared" si="12"/>
        <x:v>44553</x:v>
      </x:c>
      <x:c r="M95" s="104"/>
      <x:c r="N95" s="100"/>
    </x:row>
    <x:row r="96" spans="1:14" s="5" customFormat="1" ht="19.5" hidden="1" customHeight="1">
      <x:c r="A96" s="101" t="s">
        <x:v>227</x:v>
      </x:c>
      <x:c r="B96" s="101" t="s">
        <x:v>123</x:v>
      </x:c>
      <x:c r="C96" s="102">
        <x:v>0.45000000000000001</x:v>
      </x:c>
      <x:c r="D96" s="103" t="s">
        <x:v>220</x:v>
      </x:c>
      <x:c r="E96" s="104">
        <x:f>E88</x:f>
        <x:v>18321</x:v>
      </x:c>
      <x:c r="F96" s="104">
        <x:f>INT(C96*E96)</x:f>
        <x:v>8244</x:v>
      </x:c>
      <x:c r="G96" s="104">
        <x:f>G88</x:f>
        <x:v>47849</x:v>
      </x:c>
      <x:c r="H96" s="104">
        <x:f>INT(C96*G96)</x:f>
        <x:v>21532</x:v>
      </x:c>
      <x:c r="I96" s="104">
        <x:f>I88</x:f>
        <x:v>15965</x:v>
      </x:c>
      <x:c r="J96" s="104">
        <x:f>INT(C96*I96)</x:f>
        <x:v>7184</x:v>
      </x:c>
      <x:c r="K96" s="104">
        <x:f t="shared" si="12"/>
        <x:v>82135</x:v>
      </x:c>
      <x:c r="L96" s="104">
        <x:f t="shared" si="12"/>
        <x:v>36960</x:v>
      </x:c>
      <x:c r="M96" s="104"/>
      <x:c r="N96" s="100"/>
    </x:row>
    <x:row r="97" spans="1:14" s="5" customFormat="1" ht="19.5" hidden="1" customHeight="1">
      <x:c r="A97" s="101" t="s">
        <x:v>332</x:v>
      </x:c>
      <x:c r="B97" s="101" t="s">
        <x:v>1240</x:v>
      </x:c>
      <x:c r="C97" s="102">
        <x:v>1</x:v>
      </x:c>
      <x:c r="D97" s="103" t="s">
        <x:v>261</x:v>
      </x:c>
      <x:c r="E97" s="104">
        <x:f>E89</x:f>
        <x:v>11400</x:v>
      </x:c>
      <x:c r="F97" s="104">
        <x:f>INT(C97*E97)</x:f>
        <x:v>11400</x:v>
      </x:c>
      <x:c r="G97" s="104"/>
      <x:c r="H97" s="104"/>
      <x:c r="I97" s="104"/>
      <x:c r="J97" s="104"/>
      <x:c r="K97" s="104">
        <x:f t="shared" si="12"/>
        <x:v>11400</x:v>
      </x:c>
      <x:c r="L97" s="104">
        <x:f t="shared" si="12"/>
        <x:v>11400</x:v>
      </x:c>
      <x:c r="M97" s="104"/>
      <x:c r="N97" s="100"/>
    </x:row>
    <x:row r="98" spans="1:14" s="5" customFormat="1" ht="19.5" hidden="1" customHeight="1">
      <x:c r="A98" s="101" t="s">
        <x:v>748</x:v>
      </x:c>
      <x:c r="B98" s="101" t="s">
        <x:v>86</x:v>
      </x:c>
      <x:c r="C98" s="102">
        <x:v>20</x:v>
      </x:c>
      <x:c r="D98" s="103" t="s">
        <x:v>266</x:v>
      </x:c>
      <x:c r="E98" s="104">
        <x:f>E90</x:f>
        <x:v>400</x:v>
      </x:c>
      <x:c r="F98" s="104">
        <x:f>INT(C98*E98)</x:f>
        <x:v>8000</x:v>
      </x:c>
      <x:c r="G98" s="104"/>
      <x:c r="H98" s="104"/>
      <x:c r="I98" s="104"/>
      <x:c r="J98" s="104"/>
      <x:c r="K98" s="104">
        <x:f t="shared" si="12"/>
        <x:v>400</x:v>
      </x:c>
      <x:c r="L98" s="104">
        <x:f t="shared" si="12"/>
        <x:v>8000</x:v>
      </x:c>
      <x:c r="M98" s="104"/>
      <x:c r="N98" s="100"/>
    </x:row>
    <x:row r="99" spans="1:14" s="5" customFormat="1" ht="19.5" hidden="1" customHeight="1">
      <x:c r="A99" s="101" t="s">
        <x:v>533</x:v>
      </x:c>
      <x:c r="B99" s="101"/>
      <x:c r="C99" s="102"/>
      <x:c r="D99" s="103"/>
      <x:c r="E99" s="104"/>
      <x:c r="F99" s="104">
        <x:f>SUM(F94:F98)</x:f>
        <x:v>27644</x:v>
      </x:c>
      <x:c r="G99" s="104"/>
      <x:c r="H99" s="104">
        <x:f>SUM(H94:H98)</x:f>
        <x:v>181831</x:v>
      </x:c>
      <x:c r="I99" s="104"/>
      <x:c r="J99" s="104">
        <x:f>SUM(J94:J98)</x:f>
        <x:v>7184</x:v>
      </x:c>
      <x:c r="K99" s="104"/>
      <x:c r="L99" s="104">
        <x:f>SUM(F99,H99,J99)</x:f>
        <x:v>216659</x:v>
      </x:c>
      <x:c r="M99" s="104"/>
      <x:c r="N99" s="100"/>
    </x:row>
    <x:row r="100" spans="1:14" s="5" customFormat="1" ht="19.5" hidden="1" customHeight="1">
      <x:c r="A100" s="101"/>
      <x:c r="B100" s="101"/>
      <x:c r="C100" s="102"/>
      <x:c r="D100" s="103"/>
      <x:c r="E100" s="104"/>
      <x:c r="F100" s="104"/>
      <x:c r="G100" s="104"/>
      <x:c r="H100" s="104"/>
      <x:c r="I100" s="104"/>
      <x:c r="J100" s="104"/>
      <x:c r="K100" s="104"/>
      <x:c r="L100" s="104"/>
      <x:c r="M100" s="104"/>
      <x:c r="N100" s="100"/>
    </x:row>
    <x:row r="101" spans="1:14" s="5" customFormat="1" ht="19.5" hidden="1" customHeight="1">
      <x:c r="A101" s="96" t="s">
        <x:v>1406</x:v>
      </x:c>
      <x:c r="B101" s="96" t="s">
        <x:v>179</x:v>
      </x:c>
      <x:c r="C101" s="97"/>
      <x:c r="D101" s="98" t="s">
        <x:v>148</x:v>
      </x:c>
      <x:c r="E101" s="99"/>
      <x:c r="F101" s="99"/>
      <x:c r="G101" s="99"/>
      <x:c r="H101" s="99"/>
      <x:c r="I101" s="99"/>
      <x:c r="J101" s="99"/>
      <x:c r="K101" s="99"/>
      <x:c r="L101" s="99"/>
      <x:c r="M101" s="99"/>
      <x:c r="N101" s="100"/>
    </x:row>
    <x:row r="102" spans="1:14" s="5" customFormat="1" ht="19.5" hidden="1" customHeight="1">
      <x:c r="A102" s="101" t="s">
        <x:v>153</x:v>
      </x:c>
      <x:c r="B102" s="101"/>
      <x:c r="C102" s="102">
        <x:v>0.66000000000000003</x:v>
      </x:c>
      <x:c r="D102" s="103" t="s">
        <x:v>250</x:v>
      </x:c>
      <x:c r="E102" s="104"/>
      <x:c r="F102" s="104"/>
      <x:c r="G102" s="104">
        <x:f>G94</x:f>
        <x:v>189749</x:v>
      </x:c>
      <x:c r="H102" s="104">
        <x:f>INT(C102*G102)</x:f>
        <x:v>125234</x:v>
      </x:c>
      <x:c r="I102" s="104"/>
      <x:c r="J102" s="104"/>
      <x:c r="K102" s="104">
        <x:f t="shared" ref="K102:L106" si="13">SUM(E102,G102,I102)</x:f>
        <x:v>189749</x:v>
      </x:c>
      <x:c r="L102" s="104">
        <x:f t="shared" si="13"/>
        <x:v>125234</x:v>
      </x:c>
      <x:c r="M102" s="104"/>
      <x:c r="N102" s="100"/>
    </x:row>
    <x:row r="103" spans="1:14" s="5" customFormat="1" ht="19.5" hidden="1" customHeight="1">
      <x:c r="A103" s="101" t="s">
        <x:v>862</x:v>
      </x:c>
      <x:c r="B103" s="101"/>
      <x:c r="C103" s="102">
        <x:v>0.32000000000000001</x:v>
      </x:c>
      <x:c r="D103" s="103" t="s">
        <x:v>250</x:v>
      </x:c>
      <x:c r="E103" s="104"/>
      <x:c r="F103" s="104"/>
      <x:c r="G103" s="104">
        <x:f>G95</x:f>
        <x:v>148510</x:v>
      </x:c>
      <x:c r="H103" s="104">
        <x:f>INT(C103*G103)</x:f>
        <x:v>47523</x:v>
      </x:c>
      <x:c r="I103" s="104"/>
      <x:c r="J103" s="104"/>
      <x:c r="K103" s="104">
        <x:f t="shared" si="13"/>
        <x:v>148510</x:v>
      </x:c>
      <x:c r="L103" s="104">
        <x:f t="shared" si="13"/>
        <x:v>47523</x:v>
      </x:c>
      <x:c r="M103" s="104"/>
      <x:c r="N103" s="100"/>
    </x:row>
    <x:row r="104" spans="1:14" s="5" customFormat="1" ht="19.5" hidden="1" customHeight="1">
      <x:c r="A104" s="101" t="s">
        <x:v>227</x:v>
      </x:c>
      <x:c r="B104" s="101" t="s">
        <x:v>123</x:v>
      </x:c>
      <x:c r="C104" s="102">
        <x:v>0.48999999999999999</x:v>
      </x:c>
      <x:c r="D104" s="103" t="s">
        <x:v>220</x:v>
      </x:c>
      <x:c r="E104" s="104">
        <x:f>E96</x:f>
        <x:v>18321</x:v>
      </x:c>
      <x:c r="F104" s="104">
        <x:f>INT(C104*E104)</x:f>
        <x:v>8977</x:v>
      </x:c>
      <x:c r="G104" s="104">
        <x:f>G96</x:f>
        <x:v>47849</x:v>
      </x:c>
      <x:c r="H104" s="104">
        <x:f>INT(C104*G104)</x:f>
        <x:v>23446</x:v>
      </x:c>
      <x:c r="I104" s="104">
        <x:f>I96</x:f>
        <x:v>15965</x:v>
      </x:c>
      <x:c r="J104" s="104">
        <x:f>INT(C104*I104)</x:f>
        <x:v>7822</x:v>
      </x:c>
      <x:c r="K104" s="104">
        <x:f t="shared" si="13"/>
        <x:v>82135</x:v>
      </x:c>
      <x:c r="L104" s="104">
        <x:f t="shared" si="13"/>
        <x:v>40245</x:v>
      </x:c>
      <x:c r="M104" s="104"/>
      <x:c r="N104" s="100"/>
    </x:row>
    <x:row r="105" spans="1:14" s="5" customFormat="1" ht="19.5" hidden="1" customHeight="1">
      <x:c r="A105" s="101" t="s">
        <x:v>332</x:v>
      </x:c>
      <x:c r="B105" s="101" t="s">
        <x:v>1240</x:v>
      </x:c>
      <x:c r="C105" s="102">
        <x:v>1</x:v>
      </x:c>
      <x:c r="D105" s="103" t="s">
        <x:v>261</x:v>
      </x:c>
      <x:c r="E105" s="104">
        <x:f>E97</x:f>
        <x:v>11400</x:v>
      </x:c>
      <x:c r="F105" s="104">
        <x:f>INT(C105*E105)</x:f>
        <x:v>11400</x:v>
      </x:c>
      <x:c r="G105" s="104"/>
      <x:c r="H105" s="104"/>
      <x:c r="I105" s="104"/>
      <x:c r="J105" s="104"/>
      <x:c r="K105" s="104">
        <x:f t="shared" si="13"/>
        <x:v>11400</x:v>
      </x:c>
      <x:c r="L105" s="104">
        <x:f t="shared" si="13"/>
        <x:v>11400</x:v>
      </x:c>
      <x:c r="M105" s="104"/>
      <x:c r="N105" s="100"/>
    </x:row>
    <x:row r="106" spans="1:14" s="5" customFormat="1" ht="19.5" hidden="1" customHeight="1">
      <x:c r="A106" s="101" t="s">
        <x:v>748</x:v>
      </x:c>
      <x:c r="B106" s="101" t="s">
        <x:v>86</x:v>
      </x:c>
      <x:c r="C106" s="102">
        <x:v>20</x:v>
      </x:c>
      <x:c r="D106" s="103" t="s">
        <x:v>266</x:v>
      </x:c>
      <x:c r="E106" s="104">
        <x:f>E98</x:f>
        <x:v>400</x:v>
      </x:c>
      <x:c r="F106" s="104">
        <x:f>INT(C106*E106)</x:f>
        <x:v>8000</x:v>
      </x:c>
      <x:c r="G106" s="104"/>
      <x:c r="H106" s="104"/>
      <x:c r="I106" s="104"/>
      <x:c r="J106" s="104"/>
      <x:c r="K106" s="104">
        <x:f t="shared" si="13"/>
        <x:v>400</x:v>
      </x:c>
      <x:c r="L106" s="104">
        <x:f t="shared" si="13"/>
        <x:v>8000</x:v>
      </x:c>
      <x:c r="M106" s="104"/>
      <x:c r="N106" s="100"/>
    </x:row>
    <x:row r="107" spans="1:14" s="5" customFormat="1" ht="19.5" hidden="1" customHeight="1">
      <x:c r="A107" s="101" t="s">
        <x:v>533</x:v>
      </x:c>
      <x:c r="B107" s="101"/>
      <x:c r="C107" s="102"/>
      <x:c r="D107" s="103"/>
      <x:c r="E107" s="104"/>
      <x:c r="F107" s="104">
        <x:f>SUM(F102:F106)</x:f>
        <x:v>28377</x:v>
      </x:c>
      <x:c r="G107" s="104"/>
      <x:c r="H107" s="104">
        <x:f>SUM(H102:H106)</x:f>
        <x:v>196203</x:v>
      </x:c>
      <x:c r="I107" s="104"/>
      <x:c r="J107" s="104">
        <x:f>SUM(J102:J106)</x:f>
        <x:v>7822</x:v>
      </x:c>
      <x:c r="K107" s="104"/>
      <x:c r="L107" s="104">
        <x:f>SUM(F107,H107,J107)</x:f>
        <x:v>232402</x:v>
      </x:c>
      <x:c r="M107" s="104"/>
      <x:c r="N107" s="100"/>
    </x:row>
    <x:row r="108" spans="1:14" s="5" customFormat="1" ht="19.5" hidden="1" customHeight="1">
      <x:c r="A108" s="101"/>
      <x:c r="B108" s="101"/>
      <x:c r="C108" s="102"/>
      <x:c r="D108" s="103"/>
      <x:c r="E108" s="104"/>
      <x:c r="F108" s="104"/>
      <x:c r="G108" s="104"/>
      <x:c r="H108" s="104"/>
      <x:c r="I108" s="104"/>
      <x:c r="J108" s="104"/>
      <x:c r="K108" s="104"/>
      <x:c r="L108" s="104"/>
      <x:c r="M108" s="104"/>
      <x:c r="N108" s="100"/>
    </x:row>
    <x:row r="109" spans="1:14" s="5" customFormat="1" ht="19.5" hidden="1" customHeight="1">
      <x:c r="A109" s="96" t="s">
        <x:v>1212</x:v>
      </x:c>
      <x:c r="B109" s="96" t="s">
        <x:v>156</x:v>
      </x:c>
      <x:c r="C109" s="97"/>
      <x:c r="D109" s="98" t="s">
        <x:v>148</x:v>
      </x:c>
      <x:c r="E109" s="99"/>
      <x:c r="F109" s="99"/>
      <x:c r="G109" s="99"/>
      <x:c r="H109" s="99"/>
      <x:c r="I109" s="99"/>
      <x:c r="J109" s="99"/>
      <x:c r="K109" s="99"/>
      <x:c r="L109" s="99"/>
      <x:c r="M109" s="99"/>
      <x:c r="N109" s="100"/>
    </x:row>
    <x:row r="110" spans="1:14" s="5" customFormat="1" ht="19.5" hidden="1" customHeight="1">
      <x:c r="A110" s="101" t="s">
        <x:v>153</x:v>
      </x:c>
      <x:c r="B110" s="101"/>
      <x:c r="C110" s="102">
        <x:v>0.69999999999999996</x:v>
      </x:c>
      <x:c r="D110" s="103" t="s">
        <x:v>250</x:v>
      </x:c>
      <x:c r="E110" s="104"/>
      <x:c r="F110" s="104"/>
      <x:c r="G110" s="104">
        <x:f>G102</x:f>
        <x:v>189749</x:v>
      </x:c>
      <x:c r="H110" s="104">
        <x:f>INT(C110*G110)</x:f>
        <x:v>132824</x:v>
      </x:c>
      <x:c r="I110" s="104"/>
      <x:c r="J110" s="104"/>
      <x:c r="K110" s="104">
        <x:f t="shared" ref="K110:L114" si="14">SUM(E110,G110,I110)</x:f>
        <x:v>189749</x:v>
      </x:c>
      <x:c r="L110" s="104">
        <x:f t="shared" si="14"/>
        <x:v>132824</x:v>
      </x:c>
      <x:c r="M110" s="104"/>
      <x:c r="N110" s="100"/>
    </x:row>
    <x:row r="111" spans="1:14" s="5" customFormat="1" ht="19.5" hidden="1" customHeight="1">
      <x:c r="A111" s="101" t="s">
        <x:v>862</x:v>
      </x:c>
      <x:c r="B111" s="101"/>
      <x:c r="C111" s="102">
        <x:v>0.34000000000000002</x:v>
      </x:c>
      <x:c r="D111" s="103" t="s">
        <x:v>250</x:v>
      </x:c>
      <x:c r="E111" s="104"/>
      <x:c r="F111" s="104"/>
      <x:c r="G111" s="104">
        <x:f>G103</x:f>
        <x:v>148510</x:v>
      </x:c>
      <x:c r="H111" s="104">
        <x:f>INT(C111*G111)</x:f>
        <x:v>50493</x:v>
      </x:c>
      <x:c r="I111" s="104"/>
      <x:c r="J111" s="104"/>
      <x:c r="K111" s="104">
        <x:f t="shared" si="14"/>
        <x:v>148510</x:v>
      </x:c>
      <x:c r="L111" s="104">
        <x:f t="shared" si="14"/>
        <x:v>50493</x:v>
      </x:c>
      <x:c r="M111" s="104"/>
      <x:c r="N111" s="100"/>
    </x:row>
    <x:row r="112" spans="1:14" s="5" customFormat="1" ht="19.5" hidden="1" customHeight="1">
      <x:c r="A112" s="101" t="s">
        <x:v>227</x:v>
      </x:c>
      <x:c r="B112" s="101" t="s">
        <x:v>123</x:v>
      </x:c>
      <x:c r="C112" s="102">
        <x:v>0.52000000000000002</x:v>
      </x:c>
      <x:c r="D112" s="103" t="s">
        <x:v>220</x:v>
      </x:c>
      <x:c r="E112" s="104">
        <x:f>E104</x:f>
        <x:v>18321</x:v>
      </x:c>
      <x:c r="F112" s="104">
        <x:f>INT(C112*E112)</x:f>
        <x:v>9526</x:v>
      </x:c>
      <x:c r="G112" s="104">
        <x:f>G104</x:f>
        <x:v>47849</x:v>
      </x:c>
      <x:c r="H112" s="104">
        <x:f>INT(C112*G112)</x:f>
        <x:v>24881</x:v>
      </x:c>
      <x:c r="I112" s="104">
        <x:f>I104</x:f>
        <x:v>15965</x:v>
      </x:c>
      <x:c r="J112" s="104">
        <x:f>INT(C112*I112)</x:f>
        <x:v>8301</x:v>
      </x:c>
      <x:c r="K112" s="104">
        <x:f t="shared" si="14"/>
        <x:v>82135</x:v>
      </x:c>
      <x:c r="L112" s="104">
        <x:f t="shared" si="14"/>
        <x:v>42708</x:v>
      </x:c>
      <x:c r="M112" s="104"/>
      <x:c r="N112" s="100"/>
    </x:row>
    <x:row r="113" spans="1:14" s="5" customFormat="1" ht="19.5" hidden="1" customHeight="1">
      <x:c r="A113" s="101" t="s">
        <x:v>332</x:v>
      </x:c>
      <x:c r="B113" s="101" t="s">
        <x:v>1240</x:v>
      </x:c>
      <x:c r="C113" s="102">
        <x:v>1</x:v>
      </x:c>
      <x:c r="D113" s="103" t="s">
        <x:v>261</x:v>
      </x:c>
      <x:c r="E113" s="104">
        <x:f>E105</x:f>
        <x:v>11400</x:v>
      </x:c>
      <x:c r="F113" s="104">
        <x:f>INT(C113*E113)</x:f>
        <x:v>11400</x:v>
      </x:c>
      <x:c r="G113" s="104"/>
      <x:c r="H113" s="104"/>
      <x:c r="I113" s="104"/>
      <x:c r="J113" s="104"/>
      <x:c r="K113" s="104">
        <x:f t="shared" si="14"/>
        <x:v>11400</x:v>
      </x:c>
      <x:c r="L113" s="104">
        <x:f t="shared" si="14"/>
        <x:v>11400</x:v>
      </x:c>
      <x:c r="M113" s="104"/>
      <x:c r="N113" s="100"/>
    </x:row>
    <x:row r="114" spans="1:14" s="5" customFormat="1" ht="19.5" hidden="1" customHeight="1">
      <x:c r="A114" s="101" t="s">
        <x:v>748</x:v>
      </x:c>
      <x:c r="B114" s="101" t="s">
        <x:v>86</x:v>
      </x:c>
      <x:c r="C114" s="102">
        <x:v>20</x:v>
      </x:c>
      <x:c r="D114" s="103" t="s">
        <x:v>266</x:v>
      </x:c>
      <x:c r="E114" s="104">
        <x:f>E106</x:f>
        <x:v>400</x:v>
      </x:c>
      <x:c r="F114" s="104">
        <x:f>INT(C114*E114)</x:f>
        <x:v>8000</x:v>
      </x:c>
      <x:c r="G114" s="104"/>
      <x:c r="H114" s="104"/>
      <x:c r="I114" s="104"/>
      <x:c r="J114" s="104"/>
      <x:c r="K114" s="104">
        <x:f t="shared" si="14"/>
        <x:v>400</x:v>
      </x:c>
      <x:c r="L114" s="104">
        <x:f t="shared" si="14"/>
        <x:v>8000</x:v>
      </x:c>
      <x:c r="M114" s="104"/>
      <x:c r="N114" s="100"/>
    </x:row>
    <x:row r="115" spans="1:14" s="5" customFormat="1" ht="19.5" hidden="1" customHeight="1">
      <x:c r="A115" s="101" t="s">
        <x:v>533</x:v>
      </x:c>
      <x:c r="B115" s="101"/>
      <x:c r="C115" s="102"/>
      <x:c r="D115" s="103"/>
      <x:c r="E115" s="104"/>
      <x:c r="F115" s="104">
        <x:f>SUM(F110:F114)</x:f>
        <x:v>28926</x:v>
      </x:c>
      <x:c r="G115" s="104"/>
      <x:c r="H115" s="104">
        <x:f>SUM(H110:H114)</x:f>
        <x:v>208198</x:v>
      </x:c>
      <x:c r="I115" s="104"/>
      <x:c r="J115" s="104">
        <x:f>SUM(J110:J114)</x:f>
        <x:v>8301</x:v>
      </x:c>
      <x:c r="K115" s="104"/>
      <x:c r="L115" s="104">
        <x:f>SUM(F115,H115,J115)</x:f>
        <x:v>245425</x:v>
      </x:c>
      <x:c r="M115" s="104"/>
      <x:c r="N115" s="100"/>
    </x:row>
    <x:row r="116" spans="1:14" s="5" customFormat="1" ht="19.5" hidden="1" customHeight="1">
      <x:c r="A116" s="101"/>
      <x:c r="B116" s="101"/>
      <x:c r="C116" s="102"/>
      <x:c r="D116" s="103"/>
      <x:c r="E116" s="104"/>
      <x:c r="F116" s="104"/>
      <x:c r="G116" s="104"/>
      <x:c r="H116" s="104"/>
      <x:c r="I116" s="104"/>
      <x:c r="J116" s="104"/>
      <x:c r="K116" s="104"/>
      <x:c r="L116" s="104"/>
      <x:c r="M116" s="104"/>
      <x:c r="N116" s="100"/>
    </x:row>
    <x:row r="117" spans="1:14" s="5" customFormat="1" ht="19.5" hidden="1" customHeight="1">
      <x:c r="A117" s="96" t="s">
        <x:v>1145</x:v>
      </x:c>
      <x:c r="B117" s="96" t="s">
        <x:v>231</x:v>
      </x:c>
      <x:c r="C117" s="97"/>
      <x:c r="D117" s="98" t="s">
        <x:v>148</x:v>
      </x:c>
      <x:c r="E117" s="99"/>
      <x:c r="F117" s="99"/>
      <x:c r="G117" s="99"/>
      <x:c r="H117" s="99"/>
      <x:c r="I117" s="99"/>
      <x:c r="J117" s="99"/>
      <x:c r="K117" s="99"/>
      <x:c r="L117" s="99"/>
      <x:c r="M117" s="99"/>
      <x:c r="N117" s="100"/>
    </x:row>
    <x:row r="118" spans="1:14" s="5" customFormat="1" ht="19.5" hidden="1" customHeight="1">
      <x:c r="A118" s="101" t="s">
        <x:v>153</x:v>
      </x:c>
      <x:c r="B118" s="101"/>
      <x:c r="C118" s="102">
        <x:v>0.76000000000000001</x:v>
      </x:c>
      <x:c r="D118" s="103" t="s">
        <x:v>250</x:v>
      </x:c>
      <x:c r="E118" s="104"/>
      <x:c r="F118" s="104"/>
      <x:c r="G118" s="104">
        <x:f>G110</x:f>
        <x:v>189749</x:v>
      </x:c>
      <x:c r="H118" s="104">
        <x:f>INT(C118*G118)</x:f>
        <x:v>144209</x:v>
      </x:c>
      <x:c r="I118" s="104"/>
      <x:c r="J118" s="104"/>
      <x:c r="K118" s="104">
        <x:f t="shared" ref="K118:L122" si="15">SUM(E118,G118,I118)</x:f>
        <x:v>189749</x:v>
      </x:c>
      <x:c r="L118" s="104">
        <x:f t="shared" si="15"/>
        <x:v>144209</x:v>
      </x:c>
      <x:c r="M118" s="104"/>
      <x:c r="N118" s="100"/>
    </x:row>
    <x:row r="119" spans="1:14" s="5" customFormat="1" ht="19.5" hidden="1" customHeight="1">
      <x:c r="A119" s="101" t="s">
        <x:v>862</x:v>
      </x:c>
      <x:c r="B119" s="101"/>
      <x:c r="C119" s="102">
        <x:v>0.37</x:v>
      </x:c>
      <x:c r="D119" s="103" t="s">
        <x:v>250</x:v>
      </x:c>
      <x:c r="E119" s="104"/>
      <x:c r="F119" s="104"/>
      <x:c r="G119" s="104">
        <x:f>G111</x:f>
        <x:v>148510</x:v>
      </x:c>
      <x:c r="H119" s="104">
        <x:f>INT(C119*G119)</x:f>
        <x:v>54948</x:v>
      </x:c>
      <x:c r="I119" s="104"/>
      <x:c r="J119" s="104"/>
      <x:c r="K119" s="104">
        <x:f t="shared" si="15"/>
        <x:v>148510</x:v>
      </x:c>
      <x:c r="L119" s="104">
        <x:f t="shared" si="15"/>
        <x:v>54948</x:v>
      </x:c>
      <x:c r="M119" s="104"/>
      <x:c r="N119" s="100"/>
    </x:row>
    <x:row r="120" spans="1:14" s="5" customFormat="1" ht="19.5" hidden="1" customHeight="1">
      <x:c r="A120" s="101" t="s">
        <x:v>227</x:v>
      </x:c>
      <x:c r="B120" s="101" t="s">
        <x:v>123</x:v>
      </x:c>
      <x:c r="C120" s="102">
        <x:v>0.56000000000000005</x:v>
      </x:c>
      <x:c r="D120" s="103" t="s">
        <x:v>220</x:v>
      </x:c>
      <x:c r="E120" s="104">
        <x:f>E112</x:f>
        <x:v>18321</x:v>
      </x:c>
      <x:c r="F120" s="104">
        <x:f>INT(C120*E120)</x:f>
        <x:v>10259</x:v>
      </x:c>
      <x:c r="G120" s="104">
        <x:f>G112</x:f>
        <x:v>47849</x:v>
      </x:c>
      <x:c r="H120" s="104">
        <x:f>INT(C120*G120)</x:f>
        <x:v>26795</x:v>
      </x:c>
      <x:c r="I120" s="104">
        <x:f>I112</x:f>
        <x:v>15965</x:v>
      </x:c>
      <x:c r="J120" s="104">
        <x:f>INT(C120*I120)</x:f>
        <x:v>8940</x:v>
      </x:c>
      <x:c r="K120" s="104">
        <x:f t="shared" si="15"/>
        <x:v>82135</x:v>
      </x:c>
      <x:c r="L120" s="104">
        <x:f t="shared" si="15"/>
        <x:v>45994</x:v>
      </x:c>
      <x:c r="M120" s="104"/>
      <x:c r="N120" s="100"/>
    </x:row>
    <x:row r="121" spans="1:14" s="5" customFormat="1" ht="19.5" hidden="1" customHeight="1">
      <x:c r="A121" s="101" t="s">
        <x:v>332</x:v>
      </x:c>
      <x:c r="B121" s="101" t="s">
        <x:v>1240</x:v>
      </x:c>
      <x:c r="C121" s="102">
        <x:v>1</x:v>
      </x:c>
      <x:c r="D121" s="103" t="s">
        <x:v>261</x:v>
      </x:c>
      <x:c r="E121" s="104">
        <x:f>E113</x:f>
        <x:v>11400</x:v>
      </x:c>
      <x:c r="F121" s="104">
        <x:f>INT(C121*E121)</x:f>
        <x:v>11400</x:v>
      </x:c>
      <x:c r="G121" s="104"/>
      <x:c r="H121" s="104"/>
      <x:c r="I121" s="104"/>
      <x:c r="J121" s="104"/>
      <x:c r="K121" s="104">
        <x:f t="shared" si="15"/>
        <x:v>11400</x:v>
      </x:c>
      <x:c r="L121" s="104">
        <x:f t="shared" si="15"/>
        <x:v>11400</x:v>
      </x:c>
      <x:c r="M121" s="104"/>
      <x:c r="N121" s="100"/>
    </x:row>
    <x:row r="122" spans="1:14" s="5" customFormat="1" ht="19.5" hidden="1" customHeight="1">
      <x:c r="A122" s="101" t="s">
        <x:v>748</x:v>
      </x:c>
      <x:c r="B122" s="101" t="s">
        <x:v>86</x:v>
      </x:c>
      <x:c r="C122" s="102">
        <x:v>20</x:v>
      </x:c>
      <x:c r="D122" s="103" t="s">
        <x:v>266</x:v>
      </x:c>
      <x:c r="E122" s="104">
        <x:f>E114</x:f>
        <x:v>400</x:v>
      </x:c>
      <x:c r="F122" s="104">
        <x:f>INT(C122*E122)</x:f>
        <x:v>8000</x:v>
      </x:c>
      <x:c r="G122" s="104"/>
      <x:c r="H122" s="104"/>
      <x:c r="I122" s="104"/>
      <x:c r="J122" s="104"/>
      <x:c r="K122" s="104">
        <x:f t="shared" si="15"/>
        <x:v>400</x:v>
      </x:c>
      <x:c r="L122" s="104">
        <x:f t="shared" si="15"/>
        <x:v>8000</x:v>
      </x:c>
      <x:c r="M122" s="104"/>
      <x:c r="N122" s="100"/>
    </x:row>
    <x:row r="123" spans="1:14" s="5" customFormat="1" ht="19.5" hidden="1" customHeight="1">
      <x:c r="A123" s="101" t="s">
        <x:v>533</x:v>
      </x:c>
      <x:c r="B123" s="101"/>
      <x:c r="C123" s="102"/>
      <x:c r="D123" s="103"/>
      <x:c r="E123" s="104"/>
      <x:c r="F123" s="104">
        <x:f>SUM(F118:F122)</x:f>
        <x:v>29659</x:v>
      </x:c>
      <x:c r="G123" s="104"/>
      <x:c r="H123" s="104">
        <x:f>SUM(H118:H122)</x:f>
        <x:v>225952</x:v>
      </x:c>
      <x:c r="I123" s="104"/>
      <x:c r="J123" s="104">
        <x:f>SUM(J118:J122)</x:f>
        <x:v>8940</x:v>
      </x:c>
      <x:c r="K123" s="104"/>
      <x:c r="L123" s="104">
        <x:f>SUM(F123,H123,J123)</x:f>
        <x:v>264551</x:v>
      </x:c>
      <x:c r="M123" s="104"/>
      <x:c r="N123" s="100"/>
    </x:row>
    <x:row r="124" spans="1:14" s="5" customFormat="1" ht="19.5" hidden="1" customHeight="1">
      <x:c r="A124" s="101"/>
      <x:c r="B124" s="101"/>
      <x:c r="C124" s="102"/>
      <x:c r="D124" s="103"/>
      <x:c r="E124" s="104"/>
      <x:c r="F124" s="104"/>
      <x:c r="G124" s="104"/>
      <x:c r="H124" s="104"/>
      <x:c r="I124" s="104"/>
      <x:c r="J124" s="104"/>
      <x:c r="K124" s="104"/>
      <x:c r="L124" s="104"/>
      <x:c r="M124" s="104"/>
      <x:c r="N124" s="100"/>
    </x:row>
    <x:row r="125" spans="1:14" s="5" customFormat="1" ht="19.5" hidden="1" customHeight="1">
      <x:c r="A125" s="96" t="s">
        <x:v>1447</x:v>
      </x:c>
      <x:c r="B125" s="96" t="s">
        <x:v>157</x:v>
      </x:c>
      <x:c r="C125" s="97"/>
      <x:c r="D125" s="98" t="s">
        <x:v>148</x:v>
      </x:c>
      <x:c r="E125" s="99"/>
      <x:c r="F125" s="99"/>
      <x:c r="G125" s="99"/>
      <x:c r="H125" s="99"/>
      <x:c r="I125" s="99"/>
      <x:c r="J125" s="99"/>
      <x:c r="K125" s="99"/>
      <x:c r="L125" s="99"/>
      <x:c r="M125" s="99"/>
      <x:c r="N125" s="100"/>
    </x:row>
    <x:row r="126" spans="1:14" s="5" customFormat="1" ht="19.5" hidden="1" customHeight="1">
      <x:c r="A126" s="101" t="s">
        <x:v>153</x:v>
      </x:c>
      <x:c r="B126" s="101"/>
      <x:c r="C126" s="102">
        <x:v>0.81000000000000005</x:v>
      </x:c>
      <x:c r="D126" s="103" t="s">
        <x:v>250</x:v>
      </x:c>
      <x:c r="E126" s="104"/>
      <x:c r="F126" s="104"/>
      <x:c r="G126" s="104">
        <x:f>G118</x:f>
        <x:v>189749</x:v>
      </x:c>
      <x:c r="H126" s="104">
        <x:f>INT(C126*G126)</x:f>
        <x:v>153696</x:v>
      </x:c>
      <x:c r="I126" s="104"/>
      <x:c r="J126" s="104"/>
      <x:c r="K126" s="104">
        <x:f t="shared" ref="K126:L130" si="16">SUM(E126,G126,I126)</x:f>
        <x:v>189749</x:v>
      </x:c>
      <x:c r="L126" s="104">
        <x:f t="shared" si="16"/>
        <x:v>153696</x:v>
      </x:c>
      <x:c r="M126" s="104"/>
      <x:c r="N126" s="100"/>
    </x:row>
    <x:row r="127" spans="1:14" s="5" customFormat="1" ht="19.5" hidden="1" customHeight="1">
      <x:c r="A127" s="101" t="s">
        <x:v>862</x:v>
      </x:c>
      <x:c r="B127" s="101"/>
      <x:c r="C127" s="102">
        <x:v>0.39000000000000001</x:v>
      </x:c>
      <x:c r="D127" s="103" t="s">
        <x:v>250</x:v>
      </x:c>
      <x:c r="E127" s="104"/>
      <x:c r="F127" s="104"/>
      <x:c r="G127" s="104">
        <x:f>G119</x:f>
        <x:v>148510</x:v>
      </x:c>
      <x:c r="H127" s="104">
        <x:f>INT(C127*G127)</x:f>
        <x:v>57918</x:v>
      </x:c>
      <x:c r="I127" s="104"/>
      <x:c r="J127" s="104"/>
      <x:c r="K127" s="104">
        <x:f t="shared" si="16"/>
        <x:v>148510</x:v>
      </x:c>
      <x:c r="L127" s="104">
        <x:f t="shared" si="16"/>
        <x:v>57918</x:v>
      </x:c>
      <x:c r="M127" s="104"/>
      <x:c r="N127" s="100"/>
    </x:row>
    <x:row r="128" spans="1:14" s="5" customFormat="1" ht="19.5" hidden="1" customHeight="1">
      <x:c r="A128" s="101" t="s">
        <x:v>227</x:v>
      </x:c>
      <x:c r="B128" s="101" t="s">
        <x:v>123</x:v>
      </x:c>
      <x:c r="C128" s="102">
        <x:v>0.59999999999999998</x:v>
      </x:c>
      <x:c r="D128" s="103" t="s">
        <x:v>220</x:v>
      </x:c>
      <x:c r="E128" s="104">
        <x:f>E120</x:f>
        <x:v>18321</x:v>
      </x:c>
      <x:c r="F128" s="104">
        <x:f>INT(C128*E128)</x:f>
        <x:v>10992</x:v>
      </x:c>
      <x:c r="G128" s="104">
        <x:f>G120</x:f>
        <x:v>47849</x:v>
      </x:c>
      <x:c r="H128" s="104">
        <x:f>INT(C128*G128)</x:f>
        <x:v>28709</x:v>
      </x:c>
      <x:c r="I128" s="104">
        <x:f>I120</x:f>
        <x:v>15965</x:v>
      </x:c>
      <x:c r="J128" s="104">
        <x:f>INT(C128*I128)</x:f>
        <x:v>9579</x:v>
      </x:c>
      <x:c r="K128" s="104">
        <x:f t="shared" si="16"/>
        <x:v>82135</x:v>
      </x:c>
      <x:c r="L128" s="104">
        <x:f t="shared" si="16"/>
        <x:v>49280</x:v>
      </x:c>
      <x:c r="M128" s="104"/>
      <x:c r="N128" s="100"/>
    </x:row>
    <x:row r="129" spans="1:14" s="5" customFormat="1" ht="19.5" hidden="1" customHeight="1">
      <x:c r="A129" s="101" t="s">
        <x:v>332</x:v>
      </x:c>
      <x:c r="B129" s="101" t="s">
        <x:v>1240</x:v>
      </x:c>
      <x:c r="C129" s="102">
        <x:v>1</x:v>
      </x:c>
      <x:c r="D129" s="103" t="s">
        <x:v>261</x:v>
      </x:c>
      <x:c r="E129" s="104">
        <x:f>E121</x:f>
        <x:v>11400</x:v>
      </x:c>
      <x:c r="F129" s="104">
        <x:f>INT(C129*E129)</x:f>
        <x:v>11400</x:v>
      </x:c>
      <x:c r="G129" s="104"/>
      <x:c r="H129" s="104"/>
      <x:c r="I129" s="104"/>
      <x:c r="J129" s="104"/>
      <x:c r="K129" s="104">
        <x:f t="shared" si="16"/>
        <x:v>11400</x:v>
      </x:c>
      <x:c r="L129" s="104">
        <x:f t="shared" si="16"/>
        <x:v>11400</x:v>
      </x:c>
      <x:c r="M129" s="104"/>
      <x:c r="N129" s="100"/>
    </x:row>
    <x:row r="130" spans="1:14" s="5" customFormat="1" ht="19.5" hidden="1" customHeight="1">
      <x:c r="A130" s="101" t="s">
        <x:v>748</x:v>
      </x:c>
      <x:c r="B130" s="101" t="s">
        <x:v>86</x:v>
      </x:c>
      <x:c r="C130" s="102">
        <x:v>20</x:v>
      </x:c>
      <x:c r="D130" s="103" t="s">
        <x:v>266</x:v>
      </x:c>
      <x:c r="E130" s="104">
        <x:f>E122</x:f>
        <x:v>400</x:v>
      </x:c>
      <x:c r="F130" s="104">
        <x:f>INT(C130*E130)</x:f>
        <x:v>8000</x:v>
      </x:c>
      <x:c r="G130" s="104"/>
      <x:c r="H130" s="104"/>
      <x:c r="I130" s="104"/>
      <x:c r="J130" s="104"/>
      <x:c r="K130" s="104">
        <x:f t="shared" si="16"/>
        <x:v>400</x:v>
      </x:c>
      <x:c r="L130" s="104">
        <x:f t="shared" si="16"/>
        <x:v>8000</x:v>
      </x:c>
      <x:c r="M130" s="104"/>
      <x:c r="N130" s="100"/>
    </x:row>
    <x:row r="131" spans="1:14" s="5" customFormat="1" ht="19.5" hidden="1" customHeight="1">
      <x:c r="A131" s="101" t="s">
        <x:v>533</x:v>
      </x:c>
      <x:c r="B131" s="101"/>
      <x:c r="C131" s="102"/>
      <x:c r="D131" s="103"/>
      <x:c r="E131" s="104"/>
      <x:c r="F131" s="104">
        <x:f>SUM(F126:F130)</x:f>
        <x:v>30392</x:v>
      </x:c>
      <x:c r="G131" s="104"/>
      <x:c r="H131" s="104">
        <x:f>SUM(H126:H130)</x:f>
        <x:v>240323</x:v>
      </x:c>
      <x:c r="I131" s="104"/>
      <x:c r="J131" s="104">
        <x:f>SUM(J126:J130)</x:f>
        <x:v>9579</x:v>
      </x:c>
      <x:c r="K131" s="104"/>
      <x:c r="L131" s="104">
        <x:f>SUM(F131,H131,J131)</x:f>
        <x:v>280294</x:v>
      </x:c>
      <x:c r="M131" s="104"/>
      <x:c r="N131" s="100"/>
    </x:row>
    <x:row r="132" spans="1:14" s="5" customFormat="1" ht="19.5" hidden="1" customHeight="1">
      <x:c r="A132" s="101"/>
      <x:c r="B132" s="101"/>
      <x:c r="C132" s="102"/>
      <x:c r="D132" s="103"/>
      <x:c r="E132" s="104"/>
      <x:c r="F132" s="104"/>
      <x:c r="G132" s="104"/>
      <x:c r="H132" s="104"/>
      <x:c r="I132" s="104"/>
      <x:c r="J132" s="104"/>
      <x:c r="K132" s="104"/>
      <x:c r="L132" s="104"/>
      <x:c r="M132" s="104"/>
      <x:c r="N132" s="100"/>
    </x:row>
    <x:row r="133" spans="1:14" s="5" customFormat="1" ht="19.5" hidden="1" customHeight="1">
      <x:c r="A133" s="96" t="s">
        <x:v>1496</x:v>
      </x:c>
      <x:c r="B133" s="96" t="s">
        <x:v>186</x:v>
      </x:c>
      <x:c r="C133" s="97"/>
      <x:c r="D133" s="98" t="s">
        <x:v>148</x:v>
      </x:c>
      <x:c r="E133" s="99"/>
      <x:c r="F133" s="99"/>
      <x:c r="G133" s="99"/>
      <x:c r="H133" s="99"/>
      <x:c r="I133" s="99"/>
      <x:c r="J133" s="99"/>
      <x:c r="K133" s="99"/>
      <x:c r="L133" s="99"/>
      <x:c r="M133" s="99"/>
      <x:c r="N133" s="100"/>
    </x:row>
    <x:row r="134" spans="1:14" s="5" customFormat="1" ht="19.5" hidden="1" customHeight="1">
      <x:c r="A134" s="101" t="s">
        <x:v>153</x:v>
      </x:c>
      <x:c r="B134" s="101"/>
      <x:c r="C134" s="102">
        <x:v>0.84999999999999998</x:v>
      </x:c>
      <x:c r="D134" s="103" t="s">
        <x:v>250</x:v>
      </x:c>
      <x:c r="E134" s="104"/>
      <x:c r="F134" s="104"/>
      <x:c r="G134" s="104">
        <x:f>G126</x:f>
        <x:v>189749</x:v>
      </x:c>
      <x:c r="H134" s="104">
        <x:f>INT(C134*G134)</x:f>
        <x:v>161286</x:v>
      </x:c>
      <x:c r="I134" s="104"/>
      <x:c r="J134" s="104"/>
      <x:c r="K134" s="104">
        <x:f t="shared" ref="K134:L138" si="17">SUM(E134,G134,I134)</x:f>
        <x:v>189749</x:v>
      </x:c>
      <x:c r="L134" s="104">
        <x:f t="shared" si="17"/>
        <x:v>161286</x:v>
      </x:c>
      <x:c r="M134" s="104"/>
      <x:c r="N134" s="100"/>
    </x:row>
    <x:row r="135" spans="1:14" s="5" customFormat="1" ht="19.5" hidden="1" customHeight="1">
      <x:c r="A135" s="101" t="s">
        <x:v>862</x:v>
      </x:c>
      <x:c r="B135" s="101"/>
      <x:c r="C135" s="102">
        <x:v>0.41999999999999998</x:v>
      </x:c>
      <x:c r="D135" s="103" t="s">
        <x:v>250</x:v>
      </x:c>
      <x:c r="E135" s="104"/>
      <x:c r="F135" s="104"/>
      <x:c r="G135" s="104">
        <x:f>G127</x:f>
        <x:v>148510</x:v>
      </x:c>
      <x:c r="H135" s="104">
        <x:f>INT(C135*G135)</x:f>
        <x:v>62374</x:v>
      </x:c>
      <x:c r="I135" s="104"/>
      <x:c r="J135" s="104"/>
      <x:c r="K135" s="104">
        <x:f t="shared" si="17"/>
        <x:v>148510</x:v>
      </x:c>
      <x:c r="L135" s="104">
        <x:f t="shared" si="17"/>
        <x:v>62374</x:v>
      </x:c>
      <x:c r="M135" s="104"/>
      <x:c r="N135" s="100"/>
    </x:row>
    <x:row r="136" spans="1:14" s="5" customFormat="1" ht="19.5" hidden="1" customHeight="1">
      <x:c r="A136" s="101" t="s">
        <x:v>227</x:v>
      </x:c>
      <x:c r="B136" s="101" t="s">
        <x:v>451</x:v>
      </x:c>
      <x:c r="C136" s="102">
        <x:v>0.54000000000000004</x:v>
      </x:c>
      <x:c r="D136" s="103" t="s">
        <x:v>220</x:v>
      </x:c>
      <x:c r="E136" s="104">
        <x:f>건설기계목록!E5</x:f>
        <x:v>21468</x:v>
      </x:c>
      <x:c r="F136" s="104">
        <x:f>INT(C136*E136)</x:f>
        <x:v>11592</x:v>
      </x:c>
      <x:c r="G136" s="104">
        <x:f>건설기계목록!F5</x:f>
        <x:v>47849</x:v>
      </x:c>
      <x:c r="H136" s="104">
        <x:f>INT(C136*G136)</x:f>
        <x:v>25838</x:v>
      </x:c>
      <x:c r="I136" s="104">
        <x:f>건설기계목록!G5</x:f>
        <x:v>22383</x:v>
      </x:c>
      <x:c r="J136" s="104">
        <x:f>INT(C136*I136)</x:f>
        <x:v>12086</x:v>
      </x:c>
      <x:c r="K136" s="104">
        <x:f t="shared" si="17"/>
        <x:v>91700</x:v>
      </x:c>
      <x:c r="L136" s="104">
        <x:f t="shared" si="17"/>
        <x:v>49516</x:v>
      </x:c>
      <x:c r="M136" s="104"/>
      <x:c r="N136" s="100"/>
    </x:row>
    <x:row r="137" spans="1:14" s="5" customFormat="1" ht="19.5" hidden="1" customHeight="1">
      <x:c r="A137" s="101" t="s">
        <x:v>332</x:v>
      </x:c>
      <x:c r="B137" s="101" t="s">
        <x:v>1240</x:v>
      </x:c>
      <x:c r="C137" s="102">
        <x:v>1</x:v>
      </x:c>
      <x:c r="D137" s="103" t="s">
        <x:v>261</x:v>
      </x:c>
      <x:c r="E137" s="104">
        <x:f>E129</x:f>
        <x:v>11400</x:v>
      </x:c>
      <x:c r="F137" s="104">
        <x:f>INT(C137*E137)</x:f>
        <x:v>11400</x:v>
      </x:c>
      <x:c r="G137" s="104"/>
      <x:c r="H137" s="104"/>
      <x:c r="I137" s="104"/>
      <x:c r="J137" s="104"/>
      <x:c r="K137" s="104">
        <x:f t="shared" si="17"/>
        <x:v>11400</x:v>
      </x:c>
      <x:c r="L137" s="104">
        <x:f t="shared" si="17"/>
        <x:v>11400</x:v>
      </x:c>
      <x:c r="M137" s="104"/>
      <x:c r="N137" s="100"/>
    </x:row>
    <x:row r="138" spans="1:14" s="5" customFormat="1" ht="19.5" hidden="1" customHeight="1">
      <x:c r="A138" s="101" t="s">
        <x:v>748</x:v>
      </x:c>
      <x:c r="B138" s="101" t="s">
        <x:v>86</x:v>
      </x:c>
      <x:c r="C138" s="102">
        <x:v>20</x:v>
      </x:c>
      <x:c r="D138" s="103" t="s">
        <x:v>266</x:v>
      </x:c>
      <x:c r="E138" s="104">
        <x:f>E130</x:f>
        <x:v>400</x:v>
      </x:c>
      <x:c r="F138" s="104">
        <x:f>INT(C138*E138)</x:f>
        <x:v>8000</x:v>
      </x:c>
      <x:c r="G138" s="104"/>
      <x:c r="H138" s="104"/>
      <x:c r="I138" s="104"/>
      <x:c r="J138" s="104"/>
      <x:c r="K138" s="104">
        <x:f t="shared" si="17"/>
        <x:v>400</x:v>
      </x:c>
      <x:c r="L138" s="104">
        <x:f t="shared" si="17"/>
        <x:v>8000</x:v>
      </x:c>
      <x:c r="M138" s="104"/>
      <x:c r="N138" s="100"/>
    </x:row>
    <x:row r="139" spans="1:14" s="5" customFormat="1" ht="19.5" hidden="1" customHeight="1">
      <x:c r="A139" s="101" t="s">
        <x:v>533</x:v>
      </x:c>
      <x:c r="B139" s="101"/>
      <x:c r="C139" s="102"/>
      <x:c r="D139" s="103"/>
      <x:c r="E139" s="104"/>
      <x:c r="F139" s="104">
        <x:f>SUM(F134:F138)</x:f>
        <x:v>30992</x:v>
      </x:c>
      <x:c r="G139" s="104"/>
      <x:c r="H139" s="104">
        <x:f>SUM(H134:H138)</x:f>
        <x:v>249498</x:v>
      </x:c>
      <x:c r="I139" s="104"/>
      <x:c r="J139" s="104">
        <x:f>SUM(J134:J138)</x:f>
        <x:v>12086</x:v>
      </x:c>
      <x:c r="K139" s="104"/>
      <x:c r="L139" s="104">
        <x:f>SUM(F139,H139,J139)</x:f>
        <x:v>292576</x:v>
      </x:c>
      <x:c r="M139" s="104"/>
      <x:c r="N139" s="100"/>
    </x:row>
    <x:row r="140" spans="1:14" s="5" customFormat="1" ht="19.5" hidden="1" customHeight="1">
      <x:c r="A140" s="101"/>
      <x:c r="B140" s="101"/>
      <x:c r="C140" s="102"/>
      <x:c r="D140" s="103"/>
      <x:c r="E140" s="104"/>
      <x:c r="F140" s="104"/>
      <x:c r="G140" s="104"/>
      <x:c r="H140" s="104"/>
      <x:c r="I140" s="104"/>
      <x:c r="J140" s="104"/>
      <x:c r="K140" s="104"/>
      <x:c r="L140" s="104"/>
      <x:c r="M140" s="104"/>
      <x:c r="N140" s="100"/>
    </x:row>
    <x:row r="141" spans="1:14" s="5" customFormat="1" ht="19.5" hidden="1" customHeight="1">
      <x:c r="A141" s="96" t="s">
        <x:v>1029</x:v>
      </x:c>
      <x:c r="B141" s="96" t="s">
        <x:v>164</x:v>
      </x:c>
      <x:c r="C141" s="97"/>
      <x:c r="D141" s="98" t="s">
        <x:v>148</x:v>
      </x:c>
      <x:c r="E141" s="99"/>
      <x:c r="F141" s="99"/>
      <x:c r="G141" s="99"/>
      <x:c r="H141" s="99"/>
      <x:c r="I141" s="99"/>
      <x:c r="J141" s="99"/>
      <x:c r="K141" s="99"/>
      <x:c r="L141" s="99"/>
      <x:c r="M141" s="99"/>
      <x:c r="N141" s="100"/>
    </x:row>
    <x:row r="142" spans="1:14" s="5" customFormat="1" ht="19.5" hidden="1" customHeight="1">
      <x:c r="A142" s="101" t="s">
        <x:v>153</x:v>
      </x:c>
      <x:c r="B142" s="101"/>
      <x:c r="C142" s="102">
        <x:v>0.90000000000000002</x:v>
      </x:c>
      <x:c r="D142" s="103" t="s">
        <x:v>250</x:v>
      </x:c>
      <x:c r="E142" s="104"/>
      <x:c r="F142" s="104"/>
      <x:c r="G142" s="104">
        <x:f>G134</x:f>
        <x:v>189749</x:v>
      </x:c>
      <x:c r="H142" s="104">
        <x:f>INT(C142*G142)</x:f>
        <x:v>170774</x:v>
      </x:c>
      <x:c r="I142" s="104"/>
      <x:c r="J142" s="104"/>
      <x:c r="K142" s="104">
        <x:f t="shared" ref="K142:L146" si="18">SUM(E142,G142,I142)</x:f>
        <x:v>189749</x:v>
      </x:c>
      <x:c r="L142" s="104">
        <x:f t="shared" si="18"/>
        <x:v>170774</x:v>
      </x:c>
      <x:c r="M142" s="104"/>
      <x:c r="N142" s="100"/>
    </x:row>
    <x:row r="143" spans="1:14" s="5" customFormat="1" ht="19.5" hidden="1" customHeight="1">
      <x:c r="A143" s="101" t="s">
        <x:v>862</x:v>
      </x:c>
      <x:c r="B143" s="101"/>
      <x:c r="C143" s="102">
        <x:v>0.44</x:v>
      </x:c>
      <x:c r="D143" s="103" t="s">
        <x:v>250</x:v>
      </x:c>
      <x:c r="E143" s="104"/>
      <x:c r="F143" s="104"/>
      <x:c r="G143" s="104">
        <x:f>G135</x:f>
        <x:v>148510</x:v>
      </x:c>
      <x:c r="H143" s="104">
        <x:f>INT(C143*G143)</x:f>
        <x:v>65344</x:v>
      </x:c>
      <x:c r="I143" s="104"/>
      <x:c r="J143" s="104"/>
      <x:c r="K143" s="104">
        <x:f t="shared" si="18"/>
        <x:v>148510</x:v>
      </x:c>
      <x:c r="L143" s="104">
        <x:f t="shared" si="18"/>
        <x:v>65344</x:v>
      </x:c>
      <x:c r="M143" s="104"/>
      <x:c r="N143" s="100"/>
    </x:row>
    <x:row r="144" spans="1:14" s="5" customFormat="1" ht="19.5" hidden="1" customHeight="1">
      <x:c r="A144" s="101" t="s">
        <x:v>227</x:v>
      </x:c>
      <x:c r="B144" s="101" t="s">
        <x:v>451</x:v>
      </x:c>
      <x:c r="C144" s="102">
        <x:v>0.56999999999999995</x:v>
      </x:c>
      <x:c r="D144" s="103" t="s">
        <x:v>220</x:v>
      </x:c>
      <x:c r="E144" s="104">
        <x:f>E136</x:f>
        <x:v>21468</x:v>
      </x:c>
      <x:c r="F144" s="104">
        <x:f>INT(C144*E144)</x:f>
        <x:v>12236</x:v>
      </x:c>
      <x:c r="G144" s="104">
        <x:f>G136</x:f>
        <x:v>47849</x:v>
      </x:c>
      <x:c r="H144" s="104">
        <x:f>INT(C144*G144)</x:f>
        <x:v>27273</x:v>
      </x:c>
      <x:c r="I144" s="104">
        <x:f>I136</x:f>
        <x:v>22383</x:v>
      </x:c>
      <x:c r="J144" s="104">
        <x:f>INT(C144*I144)</x:f>
        <x:v>12758</x:v>
      </x:c>
      <x:c r="K144" s="104">
        <x:f t="shared" si="18"/>
        <x:v>91700</x:v>
      </x:c>
      <x:c r="L144" s="104">
        <x:f t="shared" si="18"/>
        <x:v>52267</x:v>
      </x:c>
      <x:c r="M144" s="104"/>
      <x:c r="N144" s="100"/>
    </x:row>
    <x:row r="145" spans="1:14" s="5" customFormat="1" ht="19.5" hidden="1" customHeight="1">
      <x:c r="A145" s="101" t="s">
        <x:v>332</x:v>
      </x:c>
      <x:c r="B145" s="101" t="s">
        <x:v>1240</x:v>
      </x:c>
      <x:c r="C145" s="102">
        <x:v>1</x:v>
      </x:c>
      <x:c r="D145" s="103" t="s">
        <x:v>261</x:v>
      </x:c>
      <x:c r="E145" s="104">
        <x:f>E137</x:f>
        <x:v>11400</x:v>
      </x:c>
      <x:c r="F145" s="104">
        <x:f>INT(C145*E145)</x:f>
        <x:v>11400</x:v>
      </x:c>
      <x:c r="G145" s="104"/>
      <x:c r="H145" s="104"/>
      <x:c r="I145" s="104"/>
      <x:c r="J145" s="104"/>
      <x:c r="K145" s="104">
        <x:f t="shared" si="18"/>
        <x:v>11400</x:v>
      </x:c>
      <x:c r="L145" s="104">
        <x:f t="shared" si="18"/>
        <x:v>11400</x:v>
      </x:c>
      <x:c r="M145" s="104"/>
      <x:c r="N145" s="100"/>
    </x:row>
    <x:row r="146" spans="1:14" s="5" customFormat="1" ht="19.5" hidden="1" customHeight="1">
      <x:c r="A146" s="101" t="s">
        <x:v>748</x:v>
      </x:c>
      <x:c r="B146" s="101" t="s">
        <x:v>86</x:v>
      </x:c>
      <x:c r="C146" s="102">
        <x:v>20</x:v>
      </x:c>
      <x:c r="D146" s="103" t="s">
        <x:v>266</x:v>
      </x:c>
      <x:c r="E146" s="104">
        <x:f>E138</x:f>
        <x:v>400</x:v>
      </x:c>
      <x:c r="F146" s="104">
        <x:f>INT(C146*E146)</x:f>
        <x:v>8000</x:v>
      </x:c>
      <x:c r="G146" s="104"/>
      <x:c r="H146" s="104"/>
      <x:c r="I146" s="104"/>
      <x:c r="J146" s="104"/>
      <x:c r="K146" s="104">
        <x:f t="shared" si="18"/>
        <x:v>400</x:v>
      </x:c>
      <x:c r="L146" s="104">
        <x:f t="shared" si="18"/>
        <x:v>8000</x:v>
      </x:c>
      <x:c r="M146" s="104"/>
      <x:c r="N146" s="100"/>
    </x:row>
    <x:row r="147" spans="1:14" s="5" customFormat="1" ht="19.5" hidden="1" customHeight="1">
      <x:c r="A147" s="101" t="s">
        <x:v>533</x:v>
      </x:c>
      <x:c r="B147" s="101"/>
      <x:c r="C147" s="102"/>
      <x:c r="D147" s="103"/>
      <x:c r="E147" s="104"/>
      <x:c r="F147" s="104">
        <x:f>SUM(F142:F146)</x:f>
        <x:v>31636</x:v>
      </x:c>
      <x:c r="G147" s="104"/>
      <x:c r="H147" s="104">
        <x:f>SUM(H142:H146)</x:f>
        <x:v>263391</x:v>
      </x:c>
      <x:c r="I147" s="104"/>
      <x:c r="J147" s="104">
        <x:f>SUM(J142:J146)</x:f>
        <x:v>12758</x:v>
      </x:c>
      <x:c r="K147" s="104"/>
      <x:c r="L147" s="104">
        <x:f>SUM(F147,H147,J147)</x:f>
        <x:v>307785</x:v>
      </x:c>
      <x:c r="M147" s="104"/>
      <x:c r="N147" s="100"/>
    </x:row>
    <x:row r="148" spans="1:14" s="5" customFormat="1" ht="19.5" hidden="1" customHeight="1">
      <x:c r="A148" s="101"/>
      <x:c r="B148" s="101"/>
      <x:c r="C148" s="102"/>
      <x:c r="D148" s="103"/>
      <x:c r="E148" s="104"/>
      <x:c r="F148" s="104"/>
      <x:c r="G148" s="104"/>
      <x:c r="H148" s="104"/>
      <x:c r="I148" s="104"/>
      <x:c r="J148" s="104"/>
      <x:c r="K148" s="104"/>
      <x:c r="L148" s="104"/>
      <x:c r="M148" s="104"/>
      <x:c r="N148" s="100"/>
    </x:row>
    <x:row r="149" spans="1:14" s="5" customFormat="1" ht="19.5" hidden="1" customHeight="1">
      <x:c r="A149" s="96" t="s">
        <x:v>1032</x:v>
      </x:c>
      <x:c r="B149" s="96" t="s">
        <x:v>234</x:v>
      </x:c>
      <x:c r="C149" s="97"/>
      <x:c r="D149" s="98" t="s">
        <x:v>148</x:v>
      </x:c>
      <x:c r="E149" s="99"/>
      <x:c r="F149" s="99"/>
      <x:c r="G149" s="99"/>
      <x:c r="H149" s="99"/>
      <x:c r="I149" s="99"/>
      <x:c r="J149" s="99"/>
      <x:c r="K149" s="99"/>
      <x:c r="L149" s="99"/>
      <x:c r="M149" s="99"/>
      <x:c r="N149" s="100"/>
    </x:row>
    <x:row r="150" spans="1:14" s="5" customFormat="1" ht="19.5" hidden="1" customHeight="1">
      <x:c r="A150" s="101" t="s">
        <x:v>153</x:v>
      </x:c>
      <x:c r="B150" s="101"/>
      <x:c r="C150" s="102">
        <x:v>0.94999999999999996</x:v>
      </x:c>
      <x:c r="D150" s="103" t="s">
        <x:v>250</x:v>
      </x:c>
      <x:c r="E150" s="104"/>
      <x:c r="F150" s="104"/>
      <x:c r="G150" s="104">
        <x:f>G142</x:f>
        <x:v>189749</x:v>
      </x:c>
      <x:c r="H150" s="104">
        <x:f>INT(C150*G150)</x:f>
        <x:v>180261</x:v>
      </x:c>
      <x:c r="I150" s="104"/>
      <x:c r="J150" s="104"/>
      <x:c r="K150" s="104">
        <x:f t="shared" ref="K150:L154" si="19">SUM(E150,G150,I150)</x:f>
        <x:v>189749</x:v>
      </x:c>
      <x:c r="L150" s="104">
        <x:f t="shared" si="19"/>
        <x:v>180261</x:v>
      </x:c>
      <x:c r="M150" s="104"/>
      <x:c r="N150" s="100"/>
    </x:row>
    <x:row r="151" spans="1:14" s="5" customFormat="1" ht="19.5" hidden="1" customHeight="1">
      <x:c r="A151" s="101" t="s">
        <x:v>862</x:v>
      </x:c>
      <x:c r="B151" s="101"/>
      <x:c r="C151" s="102">
        <x:v>0.46000000000000002</x:v>
      </x:c>
      <x:c r="D151" s="103" t="s">
        <x:v>250</x:v>
      </x:c>
      <x:c r="E151" s="104"/>
      <x:c r="F151" s="104"/>
      <x:c r="G151" s="104">
        <x:f>G143</x:f>
        <x:v>148510</x:v>
      </x:c>
      <x:c r="H151" s="104">
        <x:f>INT(C151*G151)</x:f>
        <x:v>68314</x:v>
      </x:c>
      <x:c r="I151" s="104"/>
      <x:c r="J151" s="104"/>
      <x:c r="K151" s="104">
        <x:f t="shared" si="19"/>
        <x:v>148510</x:v>
      </x:c>
      <x:c r="L151" s="104">
        <x:f t="shared" si="19"/>
        <x:v>68314</x:v>
      </x:c>
      <x:c r="M151" s="104"/>
      <x:c r="N151" s="100"/>
    </x:row>
    <x:row r="152" spans="1:14" s="5" customFormat="1" ht="19.5" hidden="1" customHeight="1">
      <x:c r="A152" s="101" t="s">
        <x:v>227</x:v>
      </x:c>
      <x:c r="B152" s="101" t="s">
        <x:v>451</x:v>
      </x:c>
      <x:c r="C152" s="102">
        <x:v>0.59999999999999998</x:v>
      </x:c>
      <x:c r="D152" s="103" t="s">
        <x:v>220</x:v>
      </x:c>
      <x:c r="E152" s="104">
        <x:f>E144</x:f>
        <x:v>21468</x:v>
      </x:c>
      <x:c r="F152" s="104">
        <x:f>INT(C152*E152)</x:f>
        <x:v>12880</x:v>
      </x:c>
      <x:c r="G152" s="104">
        <x:f>G144</x:f>
        <x:v>47849</x:v>
      </x:c>
      <x:c r="H152" s="104">
        <x:f>INT(C152*G152)</x:f>
        <x:v>28709</x:v>
      </x:c>
      <x:c r="I152" s="104">
        <x:f>I144</x:f>
        <x:v>22383</x:v>
      </x:c>
      <x:c r="J152" s="104">
        <x:f>INT(C152*I152)</x:f>
        <x:v>13429</x:v>
      </x:c>
      <x:c r="K152" s="104">
        <x:f t="shared" si="19"/>
        <x:v>91700</x:v>
      </x:c>
      <x:c r="L152" s="104">
        <x:f t="shared" si="19"/>
        <x:v>55018</x:v>
      </x:c>
      <x:c r="M152" s="104"/>
      <x:c r="N152" s="100"/>
    </x:row>
    <x:row r="153" spans="1:14" s="5" customFormat="1" ht="19.5" hidden="1" customHeight="1">
      <x:c r="A153" s="101" t="s">
        <x:v>332</x:v>
      </x:c>
      <x:c r="B153" s="101" t="s">
        <x:v>1240</x:v>
      </x:c>
      <x:c r="C153" s="102">
        <x:v>1</x:v>
      </x:c>
      <x:c r="D153" s="103" t="s">
        <x:v>261</x:v>
      </x:c>
      <x:c r="E153" s="104">
        <x:f>E145</x:f>
        <x:v>11400</x:v>
      </x:c>
      <x:c r="F153" s="104">
        <x:f>INT(C153*E153)</x:f>
        <x:v>11400</x:v>
      </x:c>
      <x:c r="G153" s="104"/>
      <x:c r="H153" s="104"/>
      <x:c r="I153" s="104"/>
      <x:c r="J153" s="104"/>
      <x:c r="K153" s="104">
        <x:f t="shared" si="19"/>
        <x:v>11400</x:v>
      </x:c>
      <x:c r="L153" s="104">
        <x:f t="shared" si="19"/>
        <x:v>11400</x:v>
      </x:c>
      <x:c r="M153" s="104"/>
      <x:c r="N153" s="100"/>
    </x:row>
    <x:row r="154" spans="1:14" s="5" customFormat="1" ht="19.5" hidden="1" customHeight="1">
      <x:c r="A154" s="101" t="s">
        <x:v>748</x:v>
      </x:c>
      <x:c r="B154" s="101" t="s">
        <x:v>86</x:v>
      </x:c>
      <x:c r="C154" s="102">
        <x:v>20</x:v>
      </x:c>
      <x:c r="D154" s="103" t="s">
        <x:v>266</x:v>
      </x:c>
      <x:c r="E154" s="104">
        <x:f>E146</x:f>
        <x:v>400</x:v>
      </x:c>
      <x:c r="F154" s="104">
        <x:f>INT(C154*E154)</x:f>
        <x:v>8000</x:v>
      </x:c>
      <x:c r="G154" s="104"/>
      <x:c r="H154" s="104"/>
      <x:c r="I154" s="104"/>
      <x:c r="J154" s="104"/>
      <x:c r="K154" s="104">
        <x:f t="shared" si="19"/>
        <x:v>400</x:v>
      </x:c>
      <x:c r="L154" s="104">
        <x:f t="shared" si="19"/>
        <x:v>8000</x:v>
      </x:c>
      <x:c r="M154" s="104"/>
      <x:c r="N154" s="100"/>
    </x:row>
    <x:row r="155" spans="1:14" s="5" customFormat="1" ht="19.5" hidden="1" customHeight="1">
      <x:c r="A155" s="101" t="s">
        <x:v>533</x:v>
      </x:c>
      <x:c r="B155" s="101"/>
      <x:c r="C155" s="102"/>
      <x:c r="D155" s="103"/>
      <x:c r="E155" s="104"/>
      <x:c r="F155" s="104">
        <x:f>SUM(F150:F154)</x:f>
        <x:v>32280</x:v>
      </x:c>
      <x:c r="G155" s="104"/>
      <x:c r="H155" s="104">
        <x:f>SUM(H150:H154)</x:f>
        <x:v>277284</x:v>
      </x:c>
      <x:c r="I155" s="104"/>
      <x:c r="J155" s="104">
        <x:f>SUM(J150:J154)</x:f>
        <x:v>13429</x:v>
      </x:c>
      <x:c r="K155" s="104"/>
      <x:c r="L155" s="104">
        <x:f>SUM(F155,H155,J155)</x:f>
        <x:v>322993</x:v>
      </x:c>
      <x:c r="M155" s="104"/>
      <x:c r="N155" s="100"/>
    </x:row>
    <x:row r="156" spans="1:14" s="5" customFormat="1" ht="19.5" hidden="1" customHeight="1">
      <x:c r="A156" s="101"/>
      <x:c r="B156" s="101"/>
      <x:c r="C156" s="102"/>
      <x:c r="D156" s="103"/>
      <x:c r="E156" s="104"/>
      <x:c r="F156" s="104"/>
      <x:c r="G156" s="104"/>
      <x:c r="H156" s="104"/>
      <x:c r="I156" s="104"/>
      <x:c r="J156" s="104"/>
      <x:c r="K156" s="104"/>
      <x:c r="L156" s="104"/>
      <x:c r="M156" s="104"/>
      <x:c r="N156" s="100"/>
    </x:row>
    <x:row r="157" spans="1:14" s="5" customFormat="1" ht="19.5" hidden="1" customHeight="1">
      <x:c r="A157" s="96" t="s">
        <x:v>1035</x:v>
      </x:c>
      <x:c r="B157" s="96" t="s">
        <x:v>297</x:v>
      </x:c>
      <x:c r="C157" s="97"/>
      <x:c r="D157" s="98" t="s">
        <x:v>148</x:v>
      </x:c>
      <x:c r="E157" s="99"/>
      <x:c r="F157" s="99"/>
      <x:c r="G157" s="99"/>
      <x:c r="H157" s="99"/>
      <x:c r="I157" s="99"/>
      <x:c r="J157" s="99"/>
      <x:c r="K157" s="99"/>
      <x:c r="L157" s="99"/>
      <x:c r="M157" s="99"/>
      <x:c r="N157" s="100"/>
    </x:row>
    <x:row r="158" spans="1:14" s="5" customFormat="1" ht="19.5" hidden="1" customHeight="1">
      <x:c r="A158" s="101" t="s">
        <x:v>153</x:v>
      </x:c>
      <x:c r="B158" s="101"/>
      <x:c r="C158" s="102">
        <x:v>1</x:v>
      </x:c>
      <x:c r="D158" s="103" t="s">
        <x:v>250</x:v>
      </x:c>
      <x:c r="E158" s="104"/>
      <x:c r="F158" s="104"/>
      <x:c r="G158" s="104">
        <x:f>G150</x:f>
        <x:v>189749</x:v>
      </x:c>
      <x:c r="H158" s="104">
        <x:f>INT(C158*G158)</x:f>
        <x:v>189749</x:v>
      </x:c>
      <x:c r="I158" s="104"/>
      <x:c r="J158" s="104"/>
      <x:c r="K158" s="104">
        <x:f t="shared" ref="K158:L162" si="20">SUM(E158,G158,I158)</x:f>
        <x:v>189749</x:v>
      </x:c>
      <x:c r="L158" s="104">
        <x:f t="shared" si="20"/>
        <x:v>189749</x:v>
      </x:c>
      <x:c r="M158" s="104"/>
      <x:c r="N158" s="100"/>
    </x:row>
    <x:row r="159" spans="1:14" s="5" customFormat="1" ht="19.5" hidden="1" customHeight="1">
      <x:c r="A159" s="101" t="s">
        <x:v>862</x:v>
      </x:c>
      <x:c r="B159" s="101"/>
      <x:c r="C159" s="102">
        <x:v>0.48999999999999999</x:v>
      </x:c>
      <x:c r="D159" s="103" t="s">
        <x:v>250</x:v>
      </x:c>
      <x:c r="E159" s="104"/>
      <x:c r="F159" s="104"/>
      <x:c r="G159" s="104">
        <x:f>G151</x:f>
        <x:v>148510</x:v>
      </x:c>
      <x:c r="H159" s="104">
        <x:f>INT(C159*G159)</x:f>
        <x:v>72769</x:v>
      </x:c>
      <x:c r="I159" s="104"/>
      <x:c r="J159" s="104"/>
      <x:c r="K159" s="104">
        <x:f t="shared" si="20"/>
        <x:v>148510</x:v>
      </x:c>
      <x:c r="L159" s="104">
        <x:f t="shared" si="20"/>
        <x:v>72769</x:v>
      </x:c>
      <x:c r="M159" s="104"/>
      <x:c r="N159" s="100"/>
    </x:row>
    <x:row r="160" spans="1:14" s="5" customFormat="1" ht="19.5" hidden="1" customHeight="1">
      <x:c r="A160" s="101" t="s">
        <x:v>227</x:v>
      </x:c>
      <x:c r="B160" s="101" t="s">
        <x:v>451</x:v>
      </x:c>
      <x:c r="C160" s="102">
        <x:v>0.64000000000000001</x:v>
      </x:c>
      <x:c r="D160" s="103" t="s">
        <x:v>220</x:v>
      </x:c>
      <x:c r="E160" s="104">
        <x:f>E152</x:f>
        <x:v>21468</x:v>
      </x:c>
      <x:c r="F160" s="104">
        <x:f>INT(C160*E160)</x:f>
        <x:v>13739</x:v>
      </x:c>
      <x:c r="G160" s="104">
        <x:f>G152</x:f>
        <x:v>47849</x:v>
      </x:c>
      <x:c r="H160" s="104">
        <x:f>INT(C160*G160)</x:f>
        <x:v>30623</x:v>
      </x:c>
      <x:c r="I160" s="104">
        <x:f>I152</x:f>
        <x:v>22383</x:v>
      </x:c>
      <x:c r="J160" s="104">
        <x:f>INT(C160*I160)</x:f>
        <x:v>14325</x:v>
      </x:c>
      <x:c r="K160" s="104">
        <x:f t="shared" si="20"/>
        <x:v>91700</x:v>
      </x:c>
      <x:c r="L160" s="104">
        <x:f t="shared" si="20"/>
        <x:v>58687</x:v>
      </x:c>
      <x:c r="M160" s="104"/>
      <x:c r="N160" s="100"/>
    </x:row>
    <x:row r="161" spans="1:14" s="5" customFormat="1" ht="19.5" hidden="1" customHeight="1">
      <x:c r="A161" s="101" t="s">
        <x:v>332</x:v>
      </x:c>
      <x:c r="B161" s="101" t="s">
        <x:v>1240</x:v>
      </x:c>
      <x:c r="C161" s="102">
        <x:v>1</x:v>
      </x:c>
      <x:c r="D161" s="103" t="s">
        <x:v>261</x:v>
      </x:c>
      <x:c r="E161" s="104">
        <x:f>E153</x:f>
        <x:v>11400</x:v>
      </x:c>
      <x:c r="F161" s="104">
        <x:f>INT(C161*E161)</x:f>
        <x:v>11400</x:v>
      </x:c>
      <x:c r="G161" s="104"/>
      <x:c r="H161" s="104"/>
      <x:c r="I161" s="104"/>
      <x:c r="J161" s="104"/>
      <x:c r="K161" s="104">
        <x:f t="shared" si="20"/>
        <x:v>11400</x:v>
      </x:c>
      <x:c r="L161" s="104">
        <x:f t="shared" si="20"/>
        <x:v>11400</x:v>
      </x:c>
      <x:c r="M161" s="104"/>
      <x:c r="N161" s="100"/>
    </x:row>
    <x:row r="162" spans="1:14" s="5" customFormat="1" ht="19.5" hidden="1" customHeight="1">
      <x:c r="A162" s="101" t="s">
        <x:v>748</x:v>
      </x:c>
      <x:c r="B162" s="101" t="s">
        <x:v>86</x:v>
      </x:c>
      <x:c r="C162" s="102">
        <x:v>20</x:v>
      </x:c>
      <x:c r="D162" s="103" t="s">
        <x:v>266</x:v>
      </x:c>
      <x:c r="E162" s="104">
        <x:f>E154</x:f>
        <x:v>400</x:v>
      </x:c>
      <x:c r="F162" s="104">
        <x:f>INT(C162*E162)</x:f>
        <x:v>8000</x:v>
      </x:c>
      <x:c r="G162" s="104"/>
      <x:c r="H162" s="104"/>
      <x:c r="I162" s="104"/>
      <x:c r="J162" s="104"/>
      <x:c r="K162" s="104">
        <x:f t="shared" si="20"/>
        <x:v>400</x:v>
      </x:c>
      <x:c r="L162" s="104">
        <x:f t="shared" si="20"/>
        <x:v>8000</x:v>
      </x:c>
      <x:c r="M162" s="104"/>
      <x:c r="N162" s="100"/>
    </x:row>
    <x:row r="163" spans="1:14" s="5" customFormat="1" ht="19.5" hidden="1" customHeight="1">
      <x:c r="A163" s="101" t="s">
        <x:v>533</x:v>
      </x:c>
      <x:c r="B163" s="101"/>
      <x:c r="C163" s="102"/>
      <x:c r="D163" s="103"/>
      <x:c r="E163" s="104"/>
      <x:c r="F163" s="104">
        <x:f>SUM(F158:F162)</x:f>
        <x:v>33139</x:v>
      </x:c>
      <x:c r="G163" s="104"/>
      <x:c r="H163" s="104">
        <x:f>SUM(H158:H162)</x:f>
        <x:v>293141</x:v>
      </x:c>
      <x:c r="I163" s="104"/>
      <x:c r="J163" s="104">
        <x:f>SUM(J158:J162)</x:f>
        <x:v>14325</x:v>
      </x:c>
      <x:c r="K163" s="104"/>
      <x:c r="L163" s="104">
        <x:f>SUM(F163,H163,J163)</x:f>
        <x:v>340605</x:v>
      </x:c>
      <x:c r="M163" s="104"/>
      <x:c r="N163" s="100"/>
    </x:row>
    <x:row r="164" spans="1:14" s="5" customFormat="1" ht="19.5" hidden="1" customHeight="1">
      <x:c r="A164" s="101"/>
      <x:c r="B164" s="101"/>
      <x:c r="C164" s="102"/>
      <x:c r="D164" s="103"/>
      <x:c r="E164" s="104"/>
      <x:c r="F164" s="104"/>
      <x:c r="G164" s="104"/>
      <x:c r="H164" s="104"/>
      <x:c r="I164" s="104"/>
      <x:c r="J164" s="104"/>
      <x:c r="K164" s="104"/>
      <x:c r="L164" s="104"/>
      <x:c r="M164" s="104"/>
      <x:c r="N164" s="100"/>
    </x:row>
    <x:row r="165" spans="1:14" s="5" customFormat="1" ht="19.5" hidden="1" customHeight="1">
      <x:c r="A165" s="96" t="s">
        <x:v>1231</x:v>
      </x:c>
      <x:c r="B165" s="96" t="s">
        <x:v>269</x:v>
      </x:c>
      <x:c r="C165" s="97"/>
      <x:c r="D165" s="98" t="s">
        <x:v>148</x:v>
      </x:c>
      <x:c r="E165" s="99"/>
      <x:c r="F165" s="99"/>
      <x:c r="G165" s="99"/>
      <x:c r="H165" s="99"/>
      <x:c r="I165" s="99"/>
      <x:c r="J165" s="99"/>
      <x:c r="K165" s="99"/>
      <x:c r="L165" s="99"/>
      <x:c r="M165" s="99"/>
      <x:c r="N165" s="100"/>
    </x:row>
    <x:row r="166" spans="1:14" s="5" customFormat="1" ht="19.5" hidden="1" customHeight="1">
      <x:c r="A166" s="101" t="s">
        <x:v>153</x:v>
      </x:c>
      <x:c r="B166" s="101"/>
      <x:c r="C166" s="102">
        <x:v>1.05</x:v>
      </x:c>
      <x:c r="D166" s="103" t="s">
        <x:v>250</x:v>
      </x:c>
      <x:c r="E166" s="104"/>
      <x:c r="F166" s="104"/>
      <x:c r="G166" s="104">
        <x:f>G158</x:f>
        <x:v>189749</x:v>
      </x:c>
      <x:c r="H166" s="104">
        <x:f>INT(C166*G166)</x:f>
        <x:v>199236</x:v>
      </x:c>
      <x:c r="I166" s="104"/>
      <x:c r="J166" s="104"/>
      <x:c r="K166" s="104">
        <x:f t="shared" ref="K166:L170" si="21">SUM(E166,G166,I166)</x:f>
        <x:v>189749</x:v>
      </x:c>
      <x:c r="L166" s="104">
        <x:f t="shared" si="21"/>
        <x:v>199236</x:v>
      </x:c>
      <x:c r="M166" s="104"/>
      <x:c r="N166" s="100"/>
    </x:row>
    <x:row r="167" spans="1:14" s="5" customFormat="1" ht="19.5" hidden="1" customHeight="1">
      <x:c r="A167" s="101" t="s">
        <x:v>862</x:v>
      </x:c>
      <x:c r="B167" s="101"/>
      <x:c r="C167" s="102">
        <x:v>0.51000000000000001</x:v>
      </x:c>
      <x:c r="D167" s="103" t="s">
        <x:v>250</x:v>
      </x:c>
      <x:c r="E167" s="104"/>
      <x:c r="F167" s="104"/>
      <x:c r="G167" s="104">
        <x:f>G159</x:f>
        <x:v>148510</x:v>
      </x:c>
      <x:c r="H167" s="104">
        <x:f>INT(C167*G167)</x:f>
        <x:v>75740</x:v>
      </x:c>
      <x:c r="I167" s="104"/>
      <x:c r="J167" s="104"/>
      <x:c r="K167" s="104">
        <x:f t="shared" si="21"/>
        <x:v>148510</x:v>
      </x:c>
      <x:c r="L167" s="104">
        <x:f t="shared" si="21"/>
        <x:v>75740</x:v>
      </x:c>
      <x:c r="M167" s="104"/>
      <x:c r="N167" s="100"/>
    </x:row>
    <x:row r="168" spans="1:14" s="5" customFormat="1" ht="19.5" hidden="1" customHeight="1">
      <x:c r="A168" s="101" t="s">
        <x:v>227</x:v>
      </x:c>
      <x:c r="B168" s="101" t="s">
        <x:v>451</x:v>
      </x:c>
      <x:c r="C168" s="102">
        <x:v>0.67000000000000004</x:v>
      </x:c>
      <x:c r="D168" s="103" t="s">
        <x:v>220</x:v>
      </x:c>
      <x:c r="E168" s="104">
        <x:f>E160</x:f>
        <x:v>21468</x:v>
      </x:c>
      <x:c r="F168" s="104">
        <x:f>INT(C168*E168)</x:f>
        <x:v>14383</x:v>
      </x:c>
      <x:c r="G168" s="104">
        <x:f>G160</x:f>
        <x:v>47849</x:v>
      </x:c>
      <x:c r="H168" s="104">
        <x:f>INT(C168*G168)</x:f>
        <x:v>32058</x:v>
      </x:c>
      <x:c r="I168" s="104">
        <x:f>I160</x:f>
        <x:v>22383</x:v>
      </x:c>
      <x:c r="J168" s="104">
        <x:f>INT(C168*I168)</x:f>
        <x:v>14996</x:v>
      </x:c>
      <x:c r="K168" s="104">
        <x:f t="shared" si="21"/>
        <x:v>91700</x:v>
      </x:c>
      <x:c r="L168" s="104">
        <x:f t="shared" si="21"/>
        <x:v>61437</x:v>
      </x:c>
      <x:c r="M168" s="104"/>
      <x:c r="N168" s="100"/>
    </x:row>
    <x:row r="169" spans="1:14" s="5" customFormat="1" ht="19.5" hidden="1" customHeight="1">
      <x:c r="A169" s="101" t="s">
        <x:v>332</x:v>
      </x:c>
      <x:c r="B169" s="101" t="s">
        <x:v>1240</x:v>
      </x:c>
      <x:c r="C169" s="102">
        <x:v>1</x:v>
      </x:c>
      <x:c r="D169" s="103" t="s">
        <x:v>261</x:v>
      </x:c>
      <x:c r="E169" s="104">
        <x:f>E161</x:f>
        <x:v>11400</x:v>
      </x:c>
      <x:c r="F169" s="104">
        <x:f>INT(C169*E169)</x:f>
        <x:v>11400</x:v>
      </x:c>
      <x:c r="G169" s="104"/>
      <x:c r="H169" s="104"/>
      <x:c r="I169" s="104"/>
      <x:c r="J169" s="104"/>
      <x:c r="K169" s="104">
        <x:f t="shared" si="21"/>
        <x:v>11400</x:v>
      </x:c>
      <x:c r="L169" s="104">
        <x:f t="shared" si="21"/>
        <x:v>11400</x:v>
      </x:c>
      <x:c r="M169" s="104"/>
      <x:c r="N169" s="100"/>
    </x:row>
    <x:row r="170" spans="1:14" s="5" customFormat="1" ht="19.5" hidden="1" customHeight="1">
      <x:c r="A170" s="101" t="s">
        <x:v>748</x:v>
      </x:c>
      <x:c r="B170" s="101" t="s">
        <x:v>86</x:v>
      </x:c>
      <x:c r="C170" s="102">
        <x:v>30</x:v>
      </x:c>
      <x:c r="D170" s="103" t="s">
        <x:v>266</x:v>
      </x:c>
      <x:c r="E170" s="104">
        <x:f>E162</x:f>
        <x:v>400</x:v>
      </x:c>
      <x:c r="F170" s="104">
        <x:f>INT(C170*E170)</x:f>
        <x:v>12000</x:v>
      </x:c>
      <x:c r="G170" s="104"/>
      <x:c r="H170" s="104"/>
      <x:c r="I170" s="104"/>
      <x:c r="J170" s="104"/>
      <x:c r="K170" s="104">
        <x:f t="shared" si="21"/>
        <x:v>400</x:v>
      </x:c>
      <x:c r="L170" s="104">
        <x:f t="shared" si="21"/>
        <x:v>12000</x:v>
      </x:c>
      <x:c r="M170" s="104"/>
      <x:c r="N170" s="100"/>
    </x:row>
    <x:row r="171" spans="1:14" s="5" customFormat="1" ht="19.5" hidden="1" customHeight="1">
      <x:c r="A171" s="101" t="s">
        <x:v>533</x:v>
      </x:c>
      <x:c r="B171" s="101"/>
      <x:c r="C171" s="102"/>
      <x:c r="D171" s="103"/>
      <x:c r="E171" s="104"/>
      <x:c r="F171" s="104">
        <x:f>SUM(F166:F170)</x:f>
        <x:v>37783</x:v>
      </x:c>
      <x:c r="G171" s="104"/>
      <x:c r="H171" s="104">
        <x:f>SUM(H166:H170)</x:f>
        <x:v>307034</x:v>
      </x:c>
      <x:c r="I171" s="104"/>
      <x:c r="J171" s="104">
        <x:f>SUM(J166:J170)</x:f>
        <x:v>14996</x:v>
      </x:c>
      <x:c r="K171" s="104"/>
      <x:c r="L171" s="104">
        <x:f>SUM(F171,H171,J171)</x:f>
        <x:v>359813</x:v>
      </x:c>
      <x:c r="M171" s="104"/>
      <x:c r="N171" s="100"/>
    </x:row>
    <x:row r="172" spans="1:14" s="5" customFormat="1" ht="19.5" hidden="1" customHeight="1">
      <x:c r="A172" s="101"/>
      <x:c r="B172" s="101"/>
      <x:c r="C172" s="102"/>
      <x:c r="D172" s="103"/>
      <x:c r="E172" s="104"/>
      <x:c r="F172" s="104"/>
      <x:c r="G172" s="104"/>
      <x:c r="H172" s="104"/>
      <x:c r="I172" s="104"/>
      <x:c r="J172" s="104"/>
      <x:c r="K172" s="104"/>
      <x:c r="L172" s="104"/>
      <x:c r="M172" s="104"/>
      <x:c r="N172" s="100"/>
    </x:row>
    <x:row r="173" spans="1:14" s="5" customFormat="1" ht="19.5" hidden="1" customHeight="1">
      <x:c r="A173" s="96" t="s">
        <x:v>1043</x:v>
      </x:c>
      <x:c r="B173" s="96" t="s">
        <x:v>230</x:v>
      </x:c>
      <x:c r="C173" s="97"/>
      <x:c r="D173" s="98" t="s">
        <x:v>148</x:v>
      </x:c>
      <x:c r="E173" s="99"/>
      <x:c r="F173" s="99"/>
      <x:c r="G173" s="99"/>
      <x:c r="H173" s="99"/>
      <x:c r="I173" s="99"/>
      <x:c r="J173" s="99"/>
      <x:c r="K173" s="99"/>
      <x:c r="L173" s="99"/>
      <x:c r="M173" s="99"/>
      <x:c r="N173" s="100"/>
    </x:row>
    <x:row r="174" spans="1:14" s="5" customFormat="1" ht="19.5" hidden="1" customHeight="1">
      <x:c r="A174" s="101" t="s">
        <x:v>153</x:v>
      </x:c>
      <x:c r="B174" s="101"/>
      <x:c r="C174" s="102">
        <x:v>1.1000000000000001</x:v>
      </x:c>
      <x:c r="D174" s="103" t="s">
        <x:v>250</x:v>
      </x:c>
      <x:c r="E174" s="104"/>
      <x:c r="F174" s="104"/>
      <x:c r="G174" s="104">
        <x:f>G166</x:f>
        <x:v>189749</x:v>
      </x:c>
      <x:c r="H174" s="104">
        <x:f>INT(C174*G174)</x:f>
        <x:v>208723</x:v>
      </x:c>
      <x:c r="I174" s="104"/>
      <x:c r="J174" s="104"/>
      <x:c r="K174" s="104">
        <x:f t="shared" ref="K174:L178" si="22">SUM(E174,G174,I174)</x:f>
        <x:v>189749</x:v>
      </x:c>
      <x:c r="L174" s="104">
        <x:f t="shared" si="22"/>
        <x:v>208723</x:v>
      </x:c>
      <x:c r="M174" s="104"/>
      <x:c r="N174" s="100"/>
    </x:row>
    <x:row r="175" spans="1:14" s="5" customFormat="1" ht="19.5" hidden="1" customHeight="1">
      <x:c r="A175" s="101" t="s">
        <x:v>862</x:v>
      </x:c>
      <x:c r="B175" s="101"/>
      <x:c r="C175" s="102">
        <x:v>0.54000000000000004</x:v>
      </x:c>
      <x:c r="D175" s="103" t="s">
        <x:v>250</x:v>
      </x:c>
      <x:c r="E175" s="104"/>
      <x:c r="F175" s="104"/>
      <x:c r="G175" s="104">
        <x:f>G167</x:f>
        <x:v>148510</x:v>
      </x:c>
      <x:c r="H175" s="104">
        <x:f>INT(C175*G175)</x:f>
        <x:v>80195</x:v>
      </x:c>
      <x:c r="I175" s="104"/>
      <x:c r="J175" s="104"/>
      <x:c r="K175" s="104">
        <x:f t="shared" si="22"/>
        <x:v>148510</x:v>
      </x:c>
      <x:c r="L175" s="104">
        <x:f t="shared" si="22"/>
        <x:v>80195</x:v>
      </x:c>
      <x:c r="M175" s="104"/>
      <x:c r="N175" s="100"/>
    </x:row>
    <x:row r="176" spans="1:14" s="5" customFormat="1" ht="19.5" hidden="1" customHeight="1">
      <x:c r="A176" s="101" t="s">
        <x:v>227</x:v>
      </x:c>
      <x:c r="B176" s="101" t="s">
        <x:v>451</x:v>
      </x:c>
      <x:c r="C176" s="102">
        <x:v>0.69999999999999996</x:v>
      </x:c>
      <x:c r="D176" s="103" t="s">
        <x:v>220</x:v>
      </x:c>
      <x:c r="E176" s="104">
        <x:f>E168</x:f>
        <x:v>21468</x:v>
      </x:c>
      <x:c r="F176" s="104">
        <x:f>INT(C176*E176)</x:f>
        <x:v>15027</x:v>
      </x:c>
      <x:c r="G176" s="104">
        <x:f>G168</x:f>
        <x:v>47849</x:v>
      </x:c>
      <x:c r="H176" s="104">
        <x:f>INT(C176*G176)</x:f>
        <x:v>33494</x:v>
      </x:c>
      <x:c r="I176" s="104">
        <x:f>I168</x:f>
        <x:v>22383</x:v>
      </x:c>
      <x:c r="J176" s="104">
        <x:f>INT(C176*I176)</x:f>
        <x:v>15668</x:v>
      </x:c>
      <x:c r="K176" s="104">
        <x:f t="shared" si="22"/>
        <x:v>91700</x:v>
      </x:c>
      <x:c r="L176" s="104">
        <x:f t="shared" si="22"/>
        <x:v>64189</x:v>
      </x:c>
      <x:c r="M176" s="104"/>
      <x:c r="N176" s="100"/>
    </x:row>
    <x:row r="177" spans="1:14" s="5" customFormat="1" ht="19.5" hidden="1" customHeight="1">
      <x:c r="A177" s="101" t="s">
        <x:v>332</x:v>
      </x:c>
      <x:c r="B177" s="101" t="s">
        <x:v>1240</x:v>
      </x:c>
      <x:c r="C177" s="102">
        <x:v>1</x:v>
      </x:c>
      <x:c r="D177" s="103" t="s">
        <x:v>261</x:v>
      </x:c>
      <x:c r="E177" s="104">
        <x:f>E169</x:f>
        <x:v>11400</x:v>
      </x:c>
      <x:c r="F177" s="104">
        <x:f>INT(C177*E177)</x:f>
        <x:v>11400</x:v>
      </x:c>
      <x:c r="G177" s="104"/>
      <x:c r="H177" s="104"/>
      <x:c r="I177" s="104"/>
      <x:c r="J177" s="104"/>
      <x:c r="K177" s="104">
        <x:f t="shared" si="22"/>
        <x:v>11400</x:v>
      </x:c>
      <x:c r="L177" s="104">
        <x:f t="shared" si="22"/>
        <x:v>11400</x:v>
      </x:c>
      <x:c r="M177" s="104"/>
      <x:c r="N177" s="100"/>
    </x:row>
    <x:row r="178" spans="1:14" s="5" customFormat="1" ht="19.5" hidden="1" customHeight="1">
      <x:c r="A178" s="101" t="s">
        <x:v>748</x:v>
      </x:c>
      <x:c r="B178" s="101" t="s">
        <x:v>86</x:v>
      </x:c>
      <x:c r="C178" s="102">
        <x:v>30</x:v>
      </x:c>
      <x:c r="D178" s="103" t="s">
        <x:v>266</x:v>
      </x:c>
      <x:c r="E178" s="104">
        <x:f>E170</x:f>
        <x:v>400</x:v>
      </x:c>
      <x:c r="F178" s="104">
        <x:f>INT(C178*E178)</x:f>
        <x:v>12000</x:v>
      </x:c>
      <x:c r="G178" s="104"/>
      <x:c r="H178" s="104"/>
      <x:c r="I178" s="104"/>
      <x:c r="J178" s="104"/>
      <x:c r="K178" s="104">
        <x:f t="shared" si="22"/>
        <x:v>400</x:v>
      </x:c>
      <x:c r="L178" s="104">
        <x:f t="shared" si="22"/>
        <x:v>12000</x:v>
      </x:c>
      <x:c r="M178" s="104"/>
      <x:c r="N178" s="100"/>
    </x:row>
    <x:row r="179" spans="1:14" s="5" customFormat="1" ht="19.5" hidden="1" customHeight="1">
      <x:c r="A179" s="101" t="s">
        <x:v>533</x:v>
      </x:c>
      <x:c r="B179" s="101"/>
      <x:c r="C179" s="102"/>
      <x:c r="D179" s="103"/>
      <x:c r="E179" s="104"/>
      <x:c r="F179" s="104">
        <x:f>SUM(F174:F178)</x:f>
        <x:v>38427</x:v>
      </x:c>
      <x:c r="G179" s="104"/>
      <x:c r="H179" s="104">
        <x:f>SUM(H174:H178)</x:f>
        <x:v>322412</x:v>
      </x:c>
      <x:c r="I179" s="104"/>
      <x:c r="J179" s="104">
        <x:f>SUM(J174:J178)</x:f>
        <x:v>15668</x:v>
      </x:c>
      <x:c r="K179" s="104"/>
      <x:c r="L179" s="104">
        <x:f>SUM(F179,H179,J179)</x:f>
        <x:v>376507</x:v>
      </x:c>
      <x:c r="M179" s="104"/>
      <x:c r="N179" s="100"/>
    </x:row>
    <x:row r="180" spans="1:14" s="5" customFormat="1" ht="19.5" hidden="1" customHeight="1">
      <x:c r="A180" s="101"/>
      <x:c r="B180" s="101"/>
      <x:c r="C180" s="102"/>
      <x:c r="D180" s="103"/>
      <x:c r="E180" s="104"/>
      <x:c r="F180" s="104"/>
      <x:c r="G180" s="104"/>
      <x:c r="H180" s="104"/>
      <x:c r="I180" s="104"/>
      <x:c r="J180" s="104"/>
      <x:c r="K180" s="104"/>
      <x:c r="L180" s="104"/>
      <x:c r="M180" s="104"/>
      <x:c r="N180" s="100"/>
    </x:row>
    <x:row r="181" spans="1:14" s="5" customFormat="1" ht="19.5" hidden="1" customHeight="1">
      <x:c r="A181" s="96" t="s">
        <x:v>1228</x:v>
      </x:c>
      <x:c r="B181" s="96" t="s">
        <x:v>300</x:v>
      </x:c>
      <x:c r="C181" s="97"/>
      <x:c r="D181" s="98" t="s">
        <x:v>148</x:v>
      </x:c>
      <x:c r="E181" s="99"/>
      <x:c r="F181" s="99"/>
      <x:c r="G181" s="99"/>
      <x:c r="H181" s="99"/>
      <x:c r="I181" s="99"/>
      <x:c r="J181" s="99"/>
      <x:c r="K181" s="99"/>
      <x:c r="L181" s="99"/>
      <x:c r="M181" s="99"/>
      <x:c r="N181" s="100"/>
    </x:row>
    <x:row r="182" spans="1:14" s="5" customFormat="1" ht="19.5" hidden="1" customHeight="1">
      <x:c r="A182" s="101" t="s">
        <x:v>153</x:v>
      </x:c>
      <x:c r="B182" s="101"/>
      <x:c r="C182" s="102">
        <x:v>1.1499999999999999</x:v>
      </x:c>
      <x:c r="D182" s="103" t="s">
        <x:v>250</x:v>
      </x:c>
      <x:c r="E182" s="104"/>
      <x:c r="F182" s="104"/>
      <x:c r="G182" s="104">
        <x:f>G174</x:f>
        <x:v>189749</x:v>
      </x:c>
      <x:c r="H182" s="104">
        <x:f>INT(C182*G182)</x:f>
        <x:v>218211</x:v>
      </x:c>
      <x:c r="I182" s="104"/>
      <x:c r="J182" s="104"/>
      <x:c r="K182" s="104">
        <x:f t="shared" ref="K182:L186" si="23">SUM(E182,G182,I182)</x:f>
        <x:v>189749</x:v>
      </x:c>
      <x:c r="L182" s="104">
        <x:f t="shared" si="23"/>
        <x:v>218211</x:v>
      </x:c>
      <x:c r="M182" s="104"/>
      <x:c r="N182" s="100"/>
    </x:row>
    <x:row r="183" spans="1:14" s="5" customFormat="1" ht="19.5" hidden="1" customHeight="1">
      <x:c r="A183" s="101" t="s">
        <x:v>862</x:v>
      </x:c>
      <x:c r="B183" s="101"/>
      <x:c r="C183" s="102">
        <x:v>0.56000000000000005</x:v>
      </x:c>
      <x:c r="D183" s="103" t="s">
        <x:v>250</x:v>
      </x:c>
      <x:c r="E183" s="104"/>
      <x:c r="F183" s="104"/>
      <x:c r="G183" s="104">
        <x:f>G175</x:f>
        <x:v>148510</x:v>
      </x:c>
      <x:c r="H183" s="104">
        <x:f>INT(C183*G183)</x:f>
        <x:v>83165</x:v>
      </x:c>
      <x:c r="I183" s="104"/>
      <x:c r="J183" s="104"/>
      <x:c r="K183" s="104">
        <x:f t="shared" si="23"/>
        <x:v>148510</x:v>
      </x:c>
      <x:c r="L183" s="104">
        <x:f t="shared" si="23"/>
        <x:v>83165</x:v>
      </x:c>
      <x:c r="M183" s="104"/>
      <x:c r="N183" s="100"/>
    </x:row>
    <x:row r="184" spans="1:14" s="5" customFormat="1" ht="19.5" hidden="1" customHeight="1">
      <x:c r="A184" s="101" t="s">
        <x:v>227</x:v>
      </x:c>
      <x:c r="B184" s="101" t="s">
        <x:v>451</x:v>
      </x:c>
      <x:c r="C184" s="102">
        <x:v>0.72999999999999998</x:v>
      </x:c>
      <x:c r="D184" s="103" t="s">
        <x:v>220</x:v>
      </x:c>
      <x:c r="E184" s="104">
        <x:f>E176</x:f>
        <x:v>21468</x:v>
      </x:c>
      <x:c r="F184" s="104">
        <x:f>INT(C184*E184)</x:f>
        <x:v>15671</x:v>
      </x:c>
      <x:c r="G184" s="104">
        <x:f>G176</x:f>
        <x:v>47849</x:v>
      </x:c>
      <x:c r="H184" s="104">
        <x:f>INT(C184*G184)</x:f>
        <x:v>34929</x:v>
      </x:c>
      <x:c r="I184" s="104">
        <x:f>I176</x:f>
        <x:v>22383</x:v>
      </x:c>
      <x:c r="J184" s="104">
        <x:f>INT(C184*I184)</x:f>
        <x:v>16339</x:v>
      </x:c>
      <x:c r="K184" s="104">
        <x:f t="shared" si="23"/>
        <x:v>91700</x:v>
      </x:c>
      <x:c r="L184" s="104">
        <x:f t="shared" si="23"/>
        <x:v>66939</x:v>
      </x:c>
      <x:c r="M184" s="104"/>
      <x:c r="N184" s="100"/>
    </x:row>
    <x:row r="185" spans="1:14" s="5" customFormat="1" ht="19.5" hidden="1" customHeight="1">
      <x:c r="A185" s="101" t="s">
        <x:v>332</x:v>
      </x:c>
      <x:c r="B185" s="101" t="s">
        <x:v>1240</x:v>
      </x:c>
      <x:c r="C185" s="102">
        <x:v>1</x:v>
      </x:c>
      <x:c r="D185" s="103" t="s">
        <x:v>261</x:v>
      </x:c>
      <x:c r="E185" s="104">
        <x:f>E177</x:f>
        <x:v>11400</x:v>
      </x:c>
      <x:c r="F185" s="104">
        <x:f>INT(C185*E185)</x:f>
        <x:v>11400</x:v>
      </x:c>
      <x:c r="G185" s="104"/>
      <x:c r="H185" s="104"/>
      <x:c r="I185" s="104"/>
      <x:c r="J185" s="104"/>
      <x:c r="K185" s="104">
        <x:f t="shared" si="23"/>
        <x:v>11400</x:v>
      </x:c>
      <x:c r="L185" s="104">
        <x:f t="shared" si="23"/>
        <x:v>11400</x:v>
      </x:c>
      <x:c r="M185" s="104"/>
      <x:c r="N185" s="100"/>
    </x:row>
    <x:row r="186" spans="1:14" s="5" customFormat="1" ht="19.5" hidden="1" customHeight="1">
      <x:c r="A186" s="101" t="s">
        <x:v>748</x:v>
      </x:c>
      <x:c r="B186" s="101" t="s">
        <x:v>86</x:v>
      </x:c>
      <x:c r="C186" s="102">
        <x:v>30</x:v>
      </x:c>
      <x:c r="D186" s="103" t="s">
        <x:v>266</x:v>
      </x:c>
      <x:c r="E186" s="104">
        <x:f>E178</x:f>
        <x:v>400</x:v>
      </x:c>
      <x:c r="F186" s="104">
        <x:f>INT(C186*E186)</x:f>
        <x:v>12000</x:v>
      </x:c>
      <x:c r="G186" s="104"/>
      <x:c r="H186" s="104"/>
      <x:c r="I186" s="104"/>
      <x:c r="J186" s="104"/>
      <x:c r="K186" s="104">
        <x:f t="shared" si="23"/>
        <x:v>400</x:v>
      </x:c>
      <x:c r="L186" s="104">
        <x:f t="shared" si="23"/>
        <x:v>12000</x:v>
      </x:c>
      <x:c r="M186" s="104"/>
      <x:c r="N186" s="100"/>
    </x:row>
    <x:row r="187" spans="1:14" s="5" customFormat="1" ht="19.5" hidden="1" customHeight="1">
      <x:c r="A187" s="101" t="s">
        <x:v>533</x:v>
      </x:c>
      <x:c r="B187" s="101"/>
      <x:c r="C187" s="102"/>
      <x:c r="D187" s="103"/>
      <x:c r="E187" s="104"/>
      <x:c r="F187" s="104">
        <x:f>SUM(F182:F186)</x:f>
        <x:v>39071</x:v>
      </x:c>
      <x:c r="G187" s="104"/>
      <x:c r="H187" s="104">
        <x:f>SUM(H182:H186)</x:f>
        <x:v>336305</x:v>
      </x:c>
      <x:c r="I187" s="104"/>
      <x:c r="J187" s="104">
        <x:f>SUM(J182:J186)</x:f>
        <x:v>16339</x:v>
      </x:c>
      <x:c r="K187" s="104"/>
      <x:c r="L187" s="104">
        <x:f>SUM(F187,H187,J187)</x:f>
        <x:v>391715</x:v>
      </x:c>
      <x:c r="M187" s="104"/>
      <x:c r="N187" s="100"/>
    </x:row>
    <x:row r="188" spans="1:14" s="5" customFormat="1" ht="19.5" hidden="1" customHeight="1">
      <x:c r="A188" s="101"/>
      <x:c r="B188" s="101"/>
      <x:c r="C188" s="102"/>
      <x:c r="D188" s="103"/>
      <x:c r="E188" s="104"/>
      <x:c r="F188" s="104"/>
      <x:c r="G188" s="104"/>
      <x:c r="H188" s="104"/>
      <x:c r="I188" s="104"/>
      <x:c r="J188" s="104"/>
      <x:c r="K188" s="104"/>
      <x:c r="L188" s="104"/>
      <x:c r="M188" s="104"/>
      <x:c r="N188" s="100"/>
    </x:row>
    <x:row r="189" spans="1:14" s="5" customFormat="1" ht="19.5" hidden="1" customHeight="1">
      <x:c r="A189" s="96" t="s">
        <x:v>1031</x:v>
      </x:c>
      <x:c r="B189" s="96" t="s">
        <x:v>260</x:v>
      </x:c>
      <x:c r="C189" s="97"/>
      <x:c r="D189" s="98" t="s">
        <x:v>148</x:v>
      </x:c>
      <x:c r="E189" s="99"/>
      <x:c r="F189" s="99"/>
      <x:c r="G189" s="99"/>
      <x:c r="H189" s="99"/>
      <x:c r="I189" s="99"/>
      <x:c r="J189" s="99"/>
      <x:c r="K189" s="99"/>
      <x:c r="L189" s="99"/>
      <x:c r="M189" s="99"/>
      <x:c r="N189" s="100"/>
    </x:row>
    <x:row r="190" spans="1:14" s="5" customFormat="1" ht="19.5" hidden="1" customHeight="1">
      <x:c r="A190" s="101" t="s">
        <x:v>153</x:v>
      </x:c>
      <x:c r="B190" s="101"/>
      <x:c r="C190" s="102">
        <x:v>1.1799999999999999</x:v>
      </x:c>
      <x:c r="D190" s="103" t="s">
        <x:v>250</x:v>
      </x:c>
      <x:c r="E190" s="104"/>
      <x:c r="F190" s="104"/>
      <x:c r="G190" s="104">
        <x:f>G182</x:f>
        <x:v>189749</x:v>
      </x:c>
      <x:c r="H190" s="104">
        <x:f>INT(C190*G190)</x:f>
        <x:v>223903</x:v>
      </x:c>
      <x:c r="I190" s="104"/>
      <x:c r="J190" s="104"/>
      <x:c r="K190" s="104">
        <x:f t="shared" ref="K190:L194" si="24">SUM(E190,G190,I190)</x:f>
        <x:v>189749</x:v>
      </x:c>
      <x:c r="L190" s="104">
        <x:f t="shared" si="24"/>
        <x:v>223903</x:v>
      </x:c>
      <x:c r="M190" s="104"/>
      <x:c r="N190" s="100"/>
    </x:row>
    <x:row r="191" spans="1:14" s="5" customFormat="1" ht="19.5" hidden="1" customHeight="1">
      <x:c r="A191" s="101" t="s">
        <x:v>862</x:v>
      </x:c>
      <x:c r="B191" s="101"/>
      <x:c r="C191" s="102">
        <x:v>0.56999999999999995</x:v>
      </x:c>
      <x:c r="D191" s="103" t="s">
        <x:v>250</x:v>
      </x:c>
      <x:c r="E191" s="104"/>
      <x:c r="F191" s="104"/>
      <x:c r="G191" s="104">
        <x:f>G183</x:f>
        <x:v>148510</x:v>
      </x:c>
      <x:c r="H191" s="104">
        <x:f>INT(C191*G191)</x:f>
        <x:v>84650</x:v>
      </x:c>
      <x:c r="I191" s="104"/>
      <x:c r="J191" s="104"/>
      <x:c r="K191" s="104">
        <x:f t="shared" si="24"/>
        <x:v>148510</x:v>
      </x:c>
      <x:c r="L191" s="104">
        <x:f t="shared" si="24"/>
        <x:v>84650</x:v>
      </x:c>
      <x:c r="M191" s="104"/>
      <x:c r="N191" s="100"/>
    </x:row>
    <x:row r="192" spans="1:14" s="5" customFormat="1" ht="19.5" hidden="1" customHeight="1">
      <x:c r="A192" s="101" t="s">
        <x:v>227</x:v>
      </x:c>
      <x:c r="B192" s="101" t="s">
        <x:v>451</x:v>
      </x:c>
      <x:c r="C192" s="102">
        <x:v>0.75</x:v>
      </x:c>
      <x:c r="D192" s="103" t="s">
        <x:v>220</x:v>
      </x:c>
      <x:c r="E192" s="104">
        <x:f>E184</x:f>
        <x:v>21468</x:v>
      </x:c>
      <x:c r="F192" s="104">
        <x:f>INT(C192*E192)</x:f>
        <x:v>16101</x:v>
      </x:c>
      <x:c r="G192" s="104">
        <x:f>G184</x:f>
        <x:v>47849</x:v>
      </x:c>
      <x:c r="H192" s="104">
        <x:f>INT(C192*G192)</x:f>
        <x:v>35886</x:v>
      </x:c>
      <x:c r="I192" s="104">
        <x:f>I184</x:f>
        <x:v>22383</x:v>
      </x:c>
      <x:c r="J192" s="104">
        <x:f>INT(C192*I192)</x:f>
        <x:v>16787</x:v>
      </x:c>
      <x:c r="K192" s="104">
        <x:f t="shared" si="24"/>
        <x:v>91700</x:v>
      </x:c>
      <x:c r="L192" s="104">
        <x:f t="shared" si="24"/>
        <x:v>68774</x:v>
      </x:c>
      <x:c r="M192" s="104"/>
      <x:c r="N192" s="100"/>
    </x:row>
    <x:row r="193" spans="1:14" s="5" customFormat="1" ht="19.5" hidden="1" customHeight="1">
      <x:c r="A193" s="101" t="s">
        <x:v>332</x:v>
      </x:c>
      <x:c r="B193" s="101" t="s">
        <x:v>1240</x:v>
      </x:c>
      <x:c r="C193" s="102">
        <x:v>1</x:v>
      </x:c>
      <x:c r="D193" s="103" t="s">
        <x:v>261</x:v>
      </x:c>
      <x:c r="E193" s="104">
        <x:f>E185</x:f>
        <x:v>11400</x:v>
      </x:c>
      <x:c r="F193" s="104">
        <x:f>INT(C193*E193)</x:f>
        <x:v>11400</x:v>
      </x:c>
      <x:c r="G193" s="104"/>
      <x:c r="H193" s="104"/>
      <x:c r="I193" s="104"/>
      <x:c r="J193" s="104"/>
      <x:c r="K193" s="104">
        <x:f t="shared" si="24"/>
        <x:v>11400</x:v>
      </x:c>
      <x:c r="L193" s="104">
        <x:f t="shared" si="24"/>
        <x:v>11400</x:v>
      </x:c>
      <x:c r="M193" s="104"/>
      <x:c r="N193" s="100"/>
    </x:row>
    <x:row r="194" spans="1:14" s="5" customFormat="1" ht="19.5" hidden="1" customHeight="1">
      <x:c r="A194" s="101" t="s">
        <x:v>748</x:v>
      </x:c>
      <x:c r="B194" s="101" t="s">
        <x:v>86</x:v>
      </x:c>
      <x:c r="C194" s="102">
        <x:v>30</x:v>
      </x:c>
      <x:c r="D194" s="103" t="s">
        <x:v>266</x:v>
      </x:c>
      <x:c r="E194" s="104">
        <x:f>E186</x:f>
        <x:v>400</x:v>
      </x:c>
      <x:c r="F194" s="104">
        <x:f>INT(C194*E194)</x:f>
        <x:v>12000</x:v>
      </x:c>
      <x:c r="G194" s="104"/>
      <x:c r="H194" s="104"/>
      <x:c r="I194" s="104"/>
      <x:c r="J194" s="104"/>
      <x:c r="K194" s="104">
        <x:f t="shared" si="24"/>
        <x:v>400</x:v>
      </x:c>
      <x:c r="L194" s="104">
        <x:f t="shared" si="24"/>
        <x:v>12000</x:v>
      </x:c>
      <x:c r="M194" s="104"/>
      <x:c r="N194" s="100"/>
    </x:row>
    <x:row r="195" spans="1:14" s="5" customFormat="1" ht="19.5" hidden="1" customHeight="1">
      <x:c r="A195" s="101" t="s">
        <x:v>533</x:v>
      </x:c>
      <x:c r="B195" s="101"/>
      <x:c r="C195" s="102"/>
      <x:c r="D195" s="103"/>
      <x:c r="E195" s="104"/>
      <x:c r="F195" s="104">
        <x:f>SUM(F190:F194)</x:f>
        <x:v>39501</x:v>
      </x:c>
      <x:c r="G195" s="104"/>
      <x:c r="H195" s="104">
        <x:f>SUM(H190:H194)</x:f>
        <x:v>344439</x:v>
      </x:c>
      <x:c r="I195" s="104"/>
      <x:c r="J195" s="104">
        <x:f>SUM(J190:J194)</x:f>
        <x:v>16787</x:v>
      </x:c>
      <x:c r="K195" s="104"/>
      <x:c r="L195" s="104">
        <x:f>SUM(F195,H195,J195)</x:f>
        <x:v>400727</x:v>
      </x:c>
      <x:c r="M195" s="104"/>
      <x:c r="N195" s="100"/>
    </x:row>
    <x:row r="196" spans="1:14" s="5" customFormat="1" ht="19.5" hidden="1" customHeight="1">
      <x:c r="A196" s="101"/>
      <x:c r="B196" s="101"/>
      <x:c r="C196" s="102"/>
      <x:c r="D196" s="103"/>
      <x:c r="E196" s="104"/>
      <x:c r="F196" s="104"/>
      <x:c r="G196" s="104"/>
      <x:c r="H196" s="104"/>
      <x:c r="I196" s="104"/>
      <x:c r="J196" s="104"/>
      <x:c r="K196" s="104"/>
      <x:c r="L196" s="104"/>
      <x:c r="M196" s="104"/>
      <x:c r="N196" s="100"/>
    </x:row>
    <x:row r="197" spans="1:14" s="5" customFormat="1" ht="19.5" hidden="1" customHeight="1">
      <x:c r="A197" s="96" t="s">
        <x:v>1044</x:v>
      </x:c>
      <x:c r="B197" s="96" t="s">
        <x:v>225</x:v>
      </x:c>
      <x:c r="C197" s="97"/>
      <x:c r="D197" s="98" t="s">
        <x:v>148</x:v>
      </x:c>
      <x:c r="E197" s="99"/>
      <x:c r="F197" s="99"/>
      <x:c r="G197" s="99"/>
      <x:c r="H197" s="99"/>
      <x:c r="I197" s="99"/>
      <x:c r="J197" s="99"/>
      <x:c r="K197" s="99"/>
      <x:c r="L197" s="99"/>
      <x:c r="M197" s="99"/>
      <x:c r="N197" s="100"/>
    </x:row>
    <x:row r="198" spans="1:14" s="5" customFormat="1" ht="19.5" hidden="1" customHeight="1">
      <x:c r="A198" s="101" t="s">
        <x:v>153</x:v>
      </x:c>
      <x:c r="B198" s="101"/>
      <x:c r="C198" s="102">
        <x:v>1.2</x:v>
      </x:c>
      <x:c r="D198" s="103" t="s">
        <x:v>250</x:v>
      </x:c>
      <x:c r="E198" s="104"/>
      <x:c r="F198" s="104"/>
      <x:c r="G198" s="104">
        <x:f>G190</x:f>
        <x:v>189749</x:v>
      </x:c>
      <x:c r="H198" s="104">
        <x:f>INT(C198*G198)</x:f>
        <x:v>227698</x:v>
      </x:c>
      <x:c r="I198" s="104"/>
      <x:c r="J198" s="104"/>
      <x:c r="K198" s="104">
        <x:f t="shared" ref="K198:L202" si="25">SUM(E198,G198,I198)</x:f>
        <x:v>189749</x:v>
      </x:c>
      <x:c r="L198" s="104">
        <x:f t="shared" si="25"/>
        <x:v>227698</x:v>
      </x:c>
      <x:c r="M198" s="104"/>
      <x:c r="N198" s="100"/>
    </x:row>
    <x:row r="199" spans="1:14" s="5" customFormat="1" ht="19.5" hidden="1" customHeight="1">
      <x:c r="A199" s="101" t="s">
        <x:v>862</x:v>
      </x:c>
      <x:c r="B199" s="101"/>
      <x:c r="C199" s="102">
        <x:v>0.58999999999999997</x:v>
      </x:c>
      <x:c r="D199" s="103" t="s">
        <x:v>250</x:v>
      </x:c>
      <x:c r="E199" s="104"/>
      <x:c r="F199" s="104"/>
      <x:c r="G199" s="104">
        <x:f>G191</x:f>
        <x:v>148510</x:v>
      </x:c>
      <x:c r="H199" s="104">
        <x:f>INT(C199*G199)</x:f>
        <x:v>87620</x:v>
      </x:c>
      <x:c r="I199" s="104"/>
      <x:c r="J199" s="104"/>
      <x:c r="K199" s="104">
        <x:f t="shared" si="25"/>
        <x:v>148510</x:v>
      </x:c>
      <x:c r="L199" s="104">
        <x:f t="shared" si="25"/>
        <x:v>87620</x:v>
      </x:c>
      <x:c r="M199" s="104"/>
      <x:c r="N199" s="100"/>
    </x:row>
    <x:row r="200" spans="1:14" s="5" customFormat="1" ht="19.5" hidden="1" customHeight="1">
      <x:c r="A200" s="101" t="s">
        <x:v>227</x:v>
      </x:c>
      <x:c r="B200" s="101" t="s">
        <x:v>451</x:v>
      </x:c>
      <x:c r="C200" s="102">
        <x:v>0.76000000000000001</x:v>
      </x:c>
      <x:c r="D200" s="103" t="s">
        <x:v>220</x:v>
      </x:c>
      <x:c r="E200" s="104">
        <x:f>E192</x:f>
        <x:v>21468</x:v>
      </x:c>
      <x:c r="F200" s="104">
        <x:f>INT(C200*E200)</x:f>
        <x:v>16315</x:v>
      </x:c>
      <x:c r="G200" s="104">
        <x:f>G192</x:f>
        <x:v>47849</x:v>
      </x:c>
      <x:c r="H200" s="104">
        <x:f>INT(C200*G200)</x:f>
        <x:v>36365</x:v>
      </x:c>
      <x:c r="I200" s="104">
        <x:f>I192</x:f>
        <x:v>22383</x:v>
      </x:c>
      <x:c r="J200" s="104">
        <x:f>INT(C200*I200)</x:f>
        <x:v>17011</x:v>
      </x:c>
      <x:c r="K200" s="104">
        <x:f t="shared" si="25"/>
        <x:v>91700</x:v>
      </x:c>
      <x:c r="L200" s="104">
        <x:f t="shared" si="25"/>
        <x:v>69691</x:v>
      </x:c>
      <x:c r="M200" s="104"/>
      <x:c r="N200" s="100"/>
    </x:row>
    <x:row r="201" spans="1:14" s="5" customFormat="1" ht="19.5" hidden="1" customHeight="1">
      <x:c r="A201" s="101" t="s">
        <x:v>332</x:v>
      </x:c>
      <x:c r="B201" s="101" t="s">
        <x:v>1240</x:v>
      </x:c>
      <x:c r="C201" s="102">
        <x:v>1</x:v>
      </x:c>
      <x:c r="D201" s="103" t="s">
        <x:v>261</x:v>
      </x:c>
      <x:c r="E201" s="104">
        <x:f>E193</x:f>
        <x:v>11400</x:v>
      </x:c>
      <x:c r="F201" s="104">
        <x:f>INT(C201*E201)</x:f>
        <x:v>11400</x:v>
      </x:c>
      <x:c r="G201" s="104"/>
      <x:c r="H201" s="104"/>
      <x:c r="I201" s="104"/>
      <x:c r="J201" s="104"/>
      <x:c r="K201" s="104">
        <x:f t="shared" si="25"/>
        <x:v>11400</x:v>
      </x:c>
      <x:c r="L201" s="104">
        <x:f t="shared" si="25"/>
        <x:v>11400</x:v>
      </x:c>
      <x:c r="M201" s="104"/>
      <x:c r="N201" s="100"/>
    </x:row>
    <x:row r="202" spans="1:14" s="5" customFormat="1" ht="19.5" hidden="1" customHeight="1">
      <x:c r="A202" s="101" t="s">
        <x:v>748</x:v>
      </x:c>
      <x:c r="B202" s="101" t="s">
        <x:v>86</x:v>
      </x:c>
      <x:c r="C202" s="102">
        <x:v>30</x:v>
      </x:c>
      <x:c r="D202" s="103" t="s">
        <x:v>266</x:v>
      </x:c>
      <x:c r="E202" s="104">
        <x:f>E194</x:f>
        <x:v>400</x:v>
      </x:c>
      <x:c r="F202" s="104">
        <x:f>INT(C202*E202)</x:f>
        <x:v>12000</x:v>
      </x:c>
      <x:c r="G202" s="104"/>
      <x:c r="H202" s="104"/>
      <x:c r="I202" s="104"/>
      <x:c r="J202" s="104"/>
      <x:c r="K202" s="104">
        <x:f t="shared" si="25"/>
        <x:v>400</x:v>
      </x:c>
      <x:c r="L202" s="104">
        <x:f t="shared" si="25"/>
        <x:v>12000</x:v>
      </x:c>
      <x:c r="M202" s="104"/>
      <x:c r="N202" s="100"/>
    </x:row>
    <x:row r="203" spans="1:14" s="5" customFormat="1" ht="19.5" hidden="1" customHeight="1">
      <x:c r="A203" s="101" t="s">
        <x:v>533</x:v>
      </x:c>
      <x:c r="B203" s="101"/>
      <x:c r="C203" s="102"/>
      <x:c r="D203" s="103"/>
      <x:c r="E203" s="104"/>
      <x:c r="F203" s="104">
        <x:f>SUM(F198:F202)</x:f>
        <x:v>39715</x:v>
      </x:c>
      <x:c r="G203" s="104"/>
      <x:c r="H203" s="104">
        <x:f>SUM(H198:H202)</x:f>
        <x:v>351683</x:v>
      </x:c>
      <x:c r="I203" s="104"/>
      <x:c r="J203" s="104">
        <x:f>SUM(J198:J202)</x:f>
        <x:v>17011</x:v>
      </x:c>
      <x:c r="K203" s="104"/>
      <x:c r="L203" s="104">
        <x:f>SUM(F203,H203,J203)</x:f>
        <x:v>408409</x:v>
      </x:c>
      <x:c r="M203" s="104"/>
      <x:c r="N203" s="100"/>
    </x:row>
    <x:row r="204" spans="1:14" s="5" customFormat="1" ht="19.5" hidden="1" customHeight="1">
      <x:c r="A204" s="101"/>
      <x:c r="B204" s="101"/>
      <x:c r="C204" s="102"/>
      <x:c r="D204" s="103"/>
      <x:c r="E204" s="104"/>
      <x:c r="F204" s="104"/>
      <x:c r="G204" s="104"/>
      <x:c r="H204" s="104"/>
      <x:c r="I204" s="104"/>
      <x:c r="J204" s="104"/>
      <x:c r="K204" s="104"/>
      <x:c r="L204" s="104"/>
      <x:c r="M204" s="104"/>
      <x:c r="N204" s="100"/>
    </x:row>
    <x:row r="205" spans="1:14" s="5" customFormat="1" ht="19.5" hidden="1" customHeight="1">
      <x:c r="A205" s="96" t="s">
        <x:v>1200</x:v>
      </x:c>
      <x:c r="B205" s="96" t="s">
        <x:v>273</x:v>
      </x:c>
      <x:c r="C205" s="97"/>
      <x:c r="D205" s="98" t="s">
        <x:v>148</x:v>
      </x:c>
      <x:c r="E205" s="99"/>
      <x:c r="F205" s="99"/>
      <x:c r="G205" s="99"/>
      <x:c r="H205" s="99"/>
      <x:c r="I205" s="99"/>
      <x:c r="J205" s="99"/>
      <x:c r="K205" s="99"/>
      <x:c r="L205" s="99"/>
      <x:c r="M205" s="99"/>
      <x:c r="N205" s="100"/>
    </x:row>
    <x:row r="206" spans="1:14" s="5" customFormat="1" ht="19.5" hidden="1" customHeight="1">
      <x:c r="A206" s="101" t="s">
        <x:v>153</x:v>
      </x:c>
      <x:c r="B206" s="101"/>
      <x:c r="C206" s="102">
        <x:v>1.23</x:v>
      </x:c>
      <x:c r="D206" s="103" t="s">
        <x:v>250</x:v>
      </x:c>
      <x:c r="E206" s="104"/>
      <x:c r="F206" s="104"/>
      <x:c r="G206" s="104">
        <x:f>G198</x:f>
        <x:v>189749</x:v>
      </x:c>
      <x:c r="H206" s="104">
        <x:f>INT(C206*G206)</x:f>
        <x:v>233391</x:v>
      </x:c>
      <x:c r="I206" s="104"/>
      <x:c r="J206" s="104"/>
      <x:c r="K206" s="104">
        <x:f t="shared" ref="K206:L210" si="26">SUM(E206,G206,I206)</x:f>
        <x:v>189749</x:v>
      </x:c>
      <x:c r="L206" s="104">
        <x:f t="shared" si="26"/>
        <x:v>233391</x:v>
      </x:c>
      <x:c r="M206" s="104"/>
      <x:c r="N206" s="100"/>
    </x:row>
    <x:row r="207" spans="1:14" s="5" customFormat="1" ht="19.5" hidden="1" customHeight="1">
      <x:c r="A207" s="101" t="s">
        <x:v>862</x:v>
      </x:c>
      <x:c r="B207" s="101"/>
      <x:c r="C207" s="102">
        <x:v>0.59999999999999998</x:v>
      </x:c>
      <x:c r="D207" s="103" t="s">
        <x:v>250</x:v>
      </x:c>
      <x:c r="E207" s="104"/>
      <x:c r="F207" s="104"/>
      <x:c r="G207" s="104">
        <x:f>G199</x:f>
        <x:v>148510</x:v>
      </x:c>
      <x:c r="H207" s="104">
        <x:f>INT(C207*G207)</x:f>
        <x:v>89106</x:v>
      </x:c>
      <x:c r="I207" s="104"/>
      <x:c r="J207" s="104"/>
      <x:c r="K207" s="104">
        <x:f t="shared" si="26"/>
        <x:v>148510</x:v>
      </x:c>
      <x:c r="L207" s="104">
        <x:f t="shared" si="26"/>
        <x:v>89106</x:v>
      </x:c>
      <x:c r="M207" s="104"/>
      <x:c r="N207" s="100"/>
    </x:row>
    <x:row r="208" spans="1:14" s="5" customFormat="1" ht="19.5" hidden="1" customHeight="1">
      <x:c r="A208" s="101" t="s">
        <x:v>227</x:v>
      </x:c>
      <x:c r="B208" s="101" t="s">
        <x:v>451</x:v>
      </x:c>
      <x:c r="C208" s="102">
        <x:v>0.78000000000000003</x:v>
      </x:c>
      <x:c r="D208" s="103" t="s">
        <x:v>220</x:v>
      </x:c>
      <x:c r="E208" s="104">
        <x:f>E200</x:f>
        <x:v>21468</x:v>
      </x:c>
      <x:c r="F208" s="104">
        <x:f>INT(C208*E208)</x:f>
        <x:v>16745</x:v>
      </x:c>
      <x:c r="G208" s="104">
        <x:f>G200</x:f>
        <x:v>47849</x:v>
      </x:c>
      <x:c r="H208" s="104">
        <x:f>INT(C208*G208)</x:f>
        <x:v>37322</x:v>
      </x:c>
      <x:c r="I208" s="104">
        <x:f>I200</x:f>
        <x:v>22383</x:v>
      </x:c>
      <x:c r="J208" s="104">
        <x:f>INT(C208*I208)</x:f>
        <x:v>17458</x:v>
      </x:c>
      <x:c r="K208" s="104">
        <x:f t="shared" si="26"/>
        <x:v>91700</x:v>
      </x:c>
      <x:c r="L208" s="104">
        <x:f t="shared" si="26"/>
        <x:v>71525</x:v>
      </x:c>
      <x:c r="M208" s="104"/>
      <x:c r="N208" s="100"/>
    </x:row>
    <x:row r="209" spans="1:14" s="5" customFormat="1" ht="19.5" hidden="1" customHeight="1">
      <x:c r="A209" s="101" t="s">
        <x:v>332</x:v>
      </x:c>
      <x:c r="B209" s="101" t="s">
        <x:v>1240</x:v>
      </x:c>
      <x:c r="C209" s="102">
        <x:v>1</x:v>
      </x:c>
      <x:c r="D209" s="103" t="s">
        <x:v>261</x:v>
      </x:c>
      <x:c r="E209" s="104">
        <x:f>E201</x:f>
        <x:v>11400</x:v>
      </x:c>
      <x:c r="F209" s="104">
        <x:f>INT(C209*E209)</x:f>
        <x:v>11400</x:v>
      </x:c>
      <x:c r="G209" s="104"/>
      <x:c r="H209" s="104"/>
      <x:c r="I209" s="104"/>
      <x:c r="J209" s="104"/>
      <x:c r="K209" s="104">
        <x:f t="shared" si="26"/>
        <x:v>11400</x:v>
      </x:c>
      <x:c r="L209" s="104">
        <x:f t="shared" si="26"/>
        <x:v>11400</x:v>
      </x:c>
      <x:c r="M209" s="104"/>
      <x:c r="N209" s="100"/>
    </x:row>
    <x:row r="210" spans="1:14" s="5" customFormat="1" ht="19.5" hidden="1" customHeight="1">
      <x:c r="A210" s="101" t="s">
        <x:v>748</x:v>
      </x:c>
      <x:c r="B210" s="101" t="s">
        <x:v>86</x:v>
      </x:c>
      <x:c r="C210" s="102">
        <x:v>30</x:v>
      </x:c>
      <x:c r="D210" s="103" t="s">
        <x:v>266</x:v>
      </x:c>
      <x:c r="E210" s="104">
        <x:f>E202</x:f>
        <x:v>400</x:v>
      </x:c>
      <x:c r="F210" s="104">
        <x:f>INT(C210*E210)</x:f>
        <x:v>12000</x:v>
      </x:c>
      <x:c r="G210" s="104"/>
      <x:c r="H210" s="104"/>
      <x:c r="I210" s="104"/>
      <x:c r="J210" s="104"/>
      <x:c r="K210" s="104">
        <x:f t="shared" si="26"/>
        <x:v>400</x:v>
      </x:c>
      <x:c r="L210" s="104">
        <x:f t="shared" si="26"/>
        <x:v>12000</x:v>
      </x:c>
      <x:c r="M210" s="104"/>
      <x:c r="N210" s="100"/>
    </x:row>
    <x:row r="211" spans="1:14" s="5" customFormat="1" ht="19.5" hidden="1" customHeight="1">
      <x:c r="A211" s="101" t="s">
        <x:v>533</x:v>
      </x:c>
      <x:c r="B211" s="101"/>
      <x:c r="C211" s="102"/>
      <x:c r="D211" s="103"/>
      <x:c r="E211" s="104"/>
      <x:c r="F211" s="104">
        <x:f>SUM(F206:F210)</x:f>
        <x:v>40145</x:v>
      </x:c>
      <x:c r="G211" s="104"/>
      <x:c r="H211" s="104">
        <x:f>SUM(H206:H210)</x:f>
        <x:v>359819</x:v>
      </x:c>
      <x:c r="I211" s="104"/>
      <x:c r="J211" s="104">
        <x:f>SUM(J206:J210)</x:f>
        <x:v>17458</x:v>
      </x:c>
      <x:c r="K211" s="104"/>
      <x:c r="L211" s="104">
        <x:f>SUM(F211,H211,J211)</x:f>
        <x:v>417422</x:v>
      </x:c>
      <x:c r="M211" s="104"/>
      <x:c r="N211" s="100"/>
    </x:row>
    <x:row r="212" spans="1:14" s="5" customFormat="1" ht="19.5" hidden="1" customHeight="1">
      <x:c r="A212" s="101"/>
      <x:c r="B212" s="101"/>
      <x:c r="C212" s="102"/>
      <x:c r="D212" s="103"/>
      <x:c r="E212" s="104"/>
      <x:c r="F212" s="104"/>
      <x:c r="G212" s="104"/>
      <x:c r="H212" s="104"/>
      <x:c r="I212" s="104"/>
      <x:c r="J212" s="104"/>
      <x:c r="K212" s="104"/>
      <x:c r="L212" s="104"/>
      <x:c r="M212" s="104"/>
      <x:c r="N212" s="100"/>
    </x:row>
    <x:row r="213" spans="1:14" s="5" customFormat="1" ht="19.5" hidden="1" customHeight="1">
      <x:c r="A213" s="96" t="s">
        <x:v>1471</x:v>
      </x:c>
      <x:c r="B213" s="96" t="s">
        <x:v>257</x:v>
      </x:c>
      <x:c r="C213" s="97"/>
      <x:c r="D213" s="98" t="s">
        <x:v>148</x:v>
      </x:c>
      <x:c r="E213" s="99"/>
      <x:c r="F213" s="99"/>
      <x:c r="G213" s="99"/>
      <x:c r="H213" s="99"/>
      <x:c r="I213" s="99"/>
      <x:c r="J213" s="99"/>
      <x:c r="K213" s="99"/>
      <x:c r="L213" s="99"/>
      <x:c r="M213" s="99"/>
      <x:c r="N213" s="100"/>
    </x:row>
    <x:row r="214" spans="1:14" s="5" customFormat="1" ht="19.5" hidden="1" customHeight="1">
      <x:c r="A214" s="101" t="s">
        <x:v>153</x:v>
      </x:c>
      <x:c r="B214" s="101"/>
      <x:c r="C214" s="102">
        <x:v>1.4099999999999999</x:v>
      </x:c>
      <x:c r="D214" s="103" t="s">
        <x:v>250</x:v>
      </x:c>
      <x:c r="E214" s="104"/>
      <x:c r="F214" s="104"/>
      <x:c r="G214" s="104">
        <x:f>G206</x:f>
        <x:v>189749</x:v>
      </x:c>
      <x:c r="H214" s="104">
        <x:f>INT(C214*G214)</x:f>
        <x:v>267546</x:v>
      </x:c>
      <x:c r="I214" s="104"/>
      <x:c r="J214" s="104"/>
      <x:c r="K214" s="104">
        <x:f t="shared" ref="K214:L218" si="27">SUM(E214,G214,I214)</x:f>
        <x:v>189749</x:v>
      </x:c>
      <x:c r="L214" s="104">
        <x:f t="shared" si="27"/>
        <x:v>267546</x:v>
      </x:c>
      <x:c r="M214" s="104"/>
      <x:c r="N214" s="100"/>
    </x:row>
    <x:row r="215" spans="1:14" s="5" customFormat="1" ht="19.5" hidden="1" customHeight="1">
      <x:c r="A215" s="101" t="s">
        <x:v>862</x:v>
      </x:c>
      <x:c r="B215" s="101"/>
      <x:c r="C215" s="102">
        <x:v>0.68999999999999995</x:v>
      </x:c>
      <x:c r="D215" s="103" t="s">
        <x:v>250</x:v>
      </x:c>
      <x:c r="E215" s="104"/>
      <x:c r="F215" s="104"/>
      <x:c r="G215" s="104">
        <x:f>G207</x:f>
        <x:v>148510</x:v>
      </x:c>
      <x:c r="H215" s="104">
        <x:f>INT(C215*G215)</x:f>
        <x:v>102471</x:v>
      </x:c>
      <x:c r="I215" s="104"/>
      <x:c r="J215" s="104"/>
      <x:c r="K215" s="104">
        <x:f t="shared" si="27"/>
        <x:v>148510</x:v>
      </x:c>
      <x:c r="L215" s="104">
        <x:f t="shared" si="27"/>
        <x:v>102471</x:v>
      </x:c>
      <x:c r="M215" s="104"/>
      <x:c r="N215" s="100"/>
    </x:row>
    <x:row r="216" spans="1:14" s="5" customFormat="1" ht="19.5" hidden="1" customHeight="1">
      <x:c r="A216" s="101" t="s">
        <x:v>227</x:v>
      </x:c>
      <x:c r="B216" s="101" t="s">
        <x:v>451</x:v>
      </x:c>
      <x:c r="C216" s="102">
        <x:v>0.89000000000000001</x:v>
      </x:c>
      <x:c r="D216" s="103" t="s">
        <x:v>220</x:v>
      </x:c>
      <x:c r="E216" s="104">
        <x:f>E208</x:f>
        <x:v>21468</x:v>
      </x:c>
      <x:c r="F216" s="104">
        <x:f>INT(C216*E216)</x:f>
        <x:v>19106</x:v>
      </x:c>
      <x:c r="G216" s="104">
        <x:f>G208</x:f>
        <x:v>47849</x:v>
      </x:c>
      <x:c r="H216" s="104">
        <x:f>INT(C216*G216)</x:f>
        <x:v>42585</x:v>
      </x:c>
      <x:c r="I216" s="104">
        <x:f>I208</x:f>
        <x:v>22383</x:v>
      </x:c>
      <x:c r="J216" s="104">
        <x:f>INT(C216*I216)</x:f>
        <x:v>19920</x:v>
      </x:c>
      <x:c r="K216" s="104">
        <x:f t="shared" si="27"/>
        <x:v>91700</x:v>
      </x:c>
      <x:c r="L216" s="104">
        <x:f t="shared" si="27"/>
        <x:v>81611</x:v>
      </x:c>
      <x:c r="M216" s="104"/>
      <x:c r="N216" s="100"/>
    </x:row>
    <x:row r="217" spans="1:14" s="5" customFormat="1" ht="19.5" hidden="1" customHeight="1">
      <x:c r="A217" s="101" t="s">
        <x:v>332</x:v>
      </x:c>
      <x:c r="B217" s="101" t="s">
        <x:v>1224</x:v>
      </x:c>
      <x:c r="C217" s="102">
        <x:v>1</x:v>
      </x:c>
      <x:c r="D217" s="103" t="s">
        <x:v>261</x:v>
      </x:c>
      <x:c r="E217" s="104">
        <x:f>자재단가표!D6</x:f>
        <x:v>29900</x:v>
      </x:c>
      <x:c r="F217" s="104">
        <x:f>INT(C217*E217)</x:f>
        <x:v>29900</x:v>
      </x:c>
      <x:c r="G217" s="104"/>
      <x:c r="H217" s="104"/>
      <x:c r="I217" s="104"/>
      <x:c r="J217" s="104"/>
      <x:c r="K217" s="104">
        <x:f t="shared" si="27"/>
        <x:v>29900</x:v>
      </x:c>
      <x:c r="L217" s="104">
        <x:f t="shared" si="27"/>
        <x:v>29900</x:v>
      </x:c>
      <x:c r="M217" s="104"/>
      <x:c r="N217" s="100"/>
    </x:row>
    <x:row r="218" spans="1:14" s="5" customFormat="1" ht="19.5" hidden="1" customHeight="1">
      <x:c r="A218" s="101" t="s">
        <x:v>748</x:v>
      </x:c>
      <x:c r="B218" s="101" t="s">
        <x:v>86</x:v>
      </x:c>
      <x:c r="C218" s="102">
        <x:v>40</x:v>
      </x:c>
      <x:c r="D218" s="103" t="s">
        <x:v>266</x:v>
      </x:c>
      <x:c r="E218" s="104">
        <x:f>E210</x:f>
        <x:v>400</x:v>
      </x:c>
      <x:c r="F218" s="104">
        <x:f>INT(C218*E218)</x:f>
        <x:v>16000</x:v>
      </x:c>
      <x:c r="G218" s="104"/>
      <x:c r="H218" s="104"/>
      <x:c r="I218" s="104"/>
      <x:c r="J218" s="104"/>
      <x:c r="K218" s="104">
        <x:f t="shared" si="27"/>
        <x:v>400</x:v>
      </x:c>
      <x:c r="L218" s="104">
        <x:f t="shared" si="27"/>
        <x:v>16000</x:v>
      </x:c>
      <x:c r="M218" s="104"/>
      <x:c r="N218" s="100"/>
    </x:row>
    <x:row r="219" spans="1:14" s="5" customFormat="1" ht="19.5" hidden="1" customHeight="1">
      <x:c r="A219" s="101" t="s">
        <x:v>533</x:v>
      </x:c>
      <x:c r="B219" s="101"/>
      <x:c r="C219" s="102"/>
      <x:c r="D219" s="103"/>
      <x:c r="E219" s="104"/>
      <x:c r="F219" s="104">
        <x:f>SUM(F214:F218)</x:f>
        <x:v>65006</x:v>
      </x:c>
      <x:c r="G219" s="104"/>
      <x:c r="H219" s="104">
        <x:f>SUM(H214:H218)</x:f>
        <x:v>412602</x:v>
      </x:c>
      <x:c r="I219" s="104"/>
      <x:c r="J219" s="104">
        <x:f>SUM(J214:J218)</x:f>
        <x:v>19920</x:v>
      </x:c>
      <x:c r="K219" s="104"/>
      <x:c r="L219" s="104">
        <x:f>SUM(F219,H219,J219)</x:f>
        <x:v>497528</x:v>
      </x:c>
      <x:c r="M219" s="104"/>
      <x:c r="N219" s="100"/>
    </x:row>
    <x:row r="220" spans="1:14" s="5" customFormat="1" ht="19.5" hidden="1" customHeight="1">
      <x:c r="A220" s="101"/>
      <x:c r="B220" s="101"/>
      <x:c r="C220" s="102"/>
      <x:c r="D220" s="103"/>
      <x:c r="E220" s="104"/>
      <x:c r="F220" s="104"/>
      <x:c r="G220" s="104"/>
      <x:c r="H220" s="104"/>
      <x:c r="I220" s="104"/>
      <x:c r="J220" s="104"/>
      <x:c r="K220" s="104"/>
      <x:c r="L220" s="104"/>
      <x:c r="M220" s="104"/>
      <x:c r="N220" s="100"/>
    </x:row>
    <x:row r="221" spans="1:14" s="5" customFormat="1" ht="19.5" hidden="1" customHeight="1">
      <x:c r="A221" s="96" t="s">
        <x:v>1445</x:v>
      </x:c>
      <x:c r="B221" s="96" t="s">
        <x:v>233</x:v>
      </x:c>
      <x:c r="C221" s="97"/>
      <x:c r="D221" s="98" t="s">
        <x:v>148</x:v>
      </x:c>
      <x:c r="E221" s="99"/>
      <x:c r="F221" s="99"/>
      <x:c r="G221" s="99"/>
      <x:c r="H221" s="99"/>
      <x:c r="I221" s="99"/>
      <x:c r="J221" s="99"/>
      <x:c r="K221" s="99"/>
      <x:c r="L221" s="99"/>
      <x:c r="M221" s="99"/>
      <x:c r="N221" s="100"/>
    </x:row>
    <x:row r="222" spans="1:14" s="5" customFormat="1" ht="19.5" hidden="1" customHeight="1">
      <x:c r="A222" s="101" t="s">
        <x:v>153</x:v>
      </x:c>
      <x:c r="B222" s="101"/>
      <x:c r="C222" s="102">
        <x:v>1.5899999999999999</x:v>
      </x:c>
      <x:c r="D222" s="103" t="s">
        <x:v>250</x:v>
      </x:c>
      <x:c r="E222" s="104"/>
      <x:c r="F222" s="104"/>
      <x:c r="G222" s="104">
        <x:f>G214</x:f>
        <x:v>189749</x:v>
      </x:c>
      <x:c r="H222" s="104">
        <x:f>INT(C222*G222)</x:f>
        <x:v>301700</x:v>
      </x:c>
      <x:c r="I222" s="104"/>
      <x:c r="J222" s="104"/>
      <x:c r="K222" s="104">
        <x:f t="shared" ref="K222:L226" si="28">SUM(E222,G222,I222)</x:f>
        <x:v>189749</x:v>
      </x:c>
      <x:c r="L222" s="104">
        <x:f t="shared" si="28"/>
        <x:v>301700</x:v>
      </x:c>
      <x:c r="M222" s="104"/>
      <x:c r="N222" s="100"/>
    </x:row>
    <x:row r="223" spans="1:14" s="5" customFormat="1" ht="19.5" hidden="1" customHeight="1">
      <x:c r="A223" s="101" t="s">
        <x:v>862</x:v>
      </x:c>
      <x:c r="B223" s="101"/>
      <x:c r="C223" s="102">
        <x:v>0.77999999999999992</x:v>
      </x:c>
      <x:c r="D223" s="103" t="s">
        <x:v>250</x:v>
      </x:c>
      <x:c r="E223" s="104"/>
      <x:c r="F223" s="104"/>
      <x:c r="G223" s="104">
        <x:f>G215</x:f>
        <x:v>148510</x:v>
      </x:c>
      <x:c r="H223" s="104">
        <x:f>INT(C223*G223)</x:f>
        <x:v>115837</x:v>
      </x:c>
      <x:c r="I223" s="104"/>
      <x:c r="J223" s="104"/>
      <x:c r="K223" s="104">
        <x:f t="shared" si="28"/>
        <x:v>148510</x:v>
      </x:c>
      <x:c r="L223" s="104">
        <x:f t="shared" si="28"/>
        <x:v>115837</x:v>
      </x:c>
      <x:c r="M223" s="104"/>
      <x:c r="N223" s="100"/>
    </x:row>
    <x:row r="224" spans="1:14" s="5" customFormat="1" ht="19.5" hidden="1" customHeight="1">
      <x:c r="A224" s="101" t="s">
        <x:v>227</x:v>
      </x:c>
      <x:c r="B224" s="101" t="s">
        <x:v>451</x:v>
      </x:c>
      <x:c r="C224" s="102">
        <x:v>1</x:v>
      </x:c>
      <x:c r="D224" s="103" t="s">
        <x:v>220</x:v>
      </x:c>
      <x:c r="E224" s="104">
        <x:f>E216</x:f>
        <x:v>21468</x:v>
      </x:c>
      <x:c r="F224" s="104">
        <x:f>INT(C224*E224)</x:f>
        <x:v>21468</x:v>
      </x:c>
      <x:c r="G224" s="104">
        <x:f>G216</x:f>
        <x:v>47849</x:v>
      </x:c>
      <x:c r="H224" s="104">
        <x:f>INT(C224*G224)</x:f>
        <x:v>47849</x:v>
      </x:c>
      <x:c r="I224" s="104">
        <x:f>I216</x:f>
        <x:v>22383</x:v>
      </x:c>
      <x:c r="J224" s="104">
        <x:f>INT(C224*I224)</x:f>
        <x:v>22383</x:v>
      </x:c>
      <x:c r="K224" s="104">
        <x:f t="shared" si="28"/>
        <x:v>91700</x:v>
      </x:c>
      <x:c r="L224" s="104">
        <x:f t="shared" si="28"/>
        <x:v>91700</x:v>
      </x:c>
      <x:c r="M224" s="104"/>
      <x:c r="N224" s="100"/>
    </x:row>
    <x:row r="225" spans="1:14" s="5" customFormat="1" ht="19.5" hidden="1" customHeight="1">
      <x:c r="A225" s="101" t="s">
        <x:v>332</x:v>
      </x:c>
      <x:c r="B225" s="101" t="s">
        <x:v>1224</x:v>
      </x:c>
      <x:c r="C225" s="102">
        <x:v>1</x:v>
      </x:c>
      <x:c r="D225" s="103" t="s">
        <x:v>261</x:v>
      </x:c>
      <x:c r="E225" s="104">
        <x:f>E217</x:f>
        <x:v>29900</x:v>
      </x:c>
      <x:c r="F225" s="104">
        <x:f>INT(C225*E225)</x:f>
        <x:v>29900</x:v>
      </x:c>
      <x:c r="G225" s="104"/>
      <x:c r="H225" s="104"/>
      <x:c r="I225" s="104"/>
      <x:c r="J225" s="104"/>
      <x:c r="K225" s="104">
        <x:f t="shared" si="28"/>
        <x:v>29900</x:v>
      </x:c>
      <x:c r="L225" s="104">
        <x:f t="shared" si="28"/>
        <x:v>29900</x:v>
      </x:c>
      <x:c r="M225" s="104"/>
      <x:c r="N225" s="100"/>
    </x:row>
    <x:row r="226" spans="1:14" s="5" customFormat="1" ht="19.5" hidden="1" customHeight="1">
      <x:c r="A226" s="101" t="s">
        <x:v>748</x:v>
      </x:c>
      <x:c r="B226" s="101" t="s">
        <x:v>86</x:v>
      </x:c>
      <x:c r="C226" s="102">
        <x:v>50</x:v>
      </x:c>
      <x:c r="D226" s="103" t="s">
        <x:v>266</x:v>
      </x:c>
      <x:c r="E226" s="104">
        <x:f>E218</x:f>
        <x:v>400</x:v>
      </x:c>
      <x:c r="F226" s="104">
        <x:f>INT(C226*E226)</x:f>
        <x:v>20000</x:v>
      </x:c>
      <x:c r="G226" s="104"/>
      <x:c r="H226" s="104"/>
      <x:c r="I226" s="104"/>
      <x:c r="J226" s="104"/>
      <x:c r="K226" s="104">
        <x:f t="shared" si="28"/>
        <x:v>400</x:v>
      </x:c>
      <x:c r="L226" s="104">
        <x:f t="shared" si="28"/>
        <x:v>20000</x:v>
      </x:c>
      <x:c r="M226" s="104"/>
      <x:c r="N226" s="100"/>
    </x:row>
    <x:row r="227" spans="1:14" s="5" customFormat="1" ht="19.5" hidden="1" customHeight="1">
      <x:c r="A227" s="101" t="s">
        <x:v>533</x:v>
      </x:c>
      <x:c r="B227" s="101"/>
      <x:c r="C227" s="102"/>
      <x:c r="D227" s="103"/>
      <x:c r="E227" s="104"/>
      <x:c r="F227" s="104">
        <x:f>SUM(F222:F226)</x:f>
        <x:v>71368</x:v>
      </x:c>
      <x:c r="G227" s="104"/>
      <x:c r="H227" s="104">
        <x:f>SUM(H222:H226)</x:f>
        <x:v>465386</x:v>
      </x:c>
      <x:c r="I227" s="104"/>
      <x:c r="J227" s="104">
        <x:f>SUM(J222:J226)</x:f>
        <x:v>22383</x:v>
      </x:c>
      <x:c r="K227" s="104"/>
      <x:c r="L227" s="104">
        <x:f>SUM(F227,H227,J227)</x:f>
        <x:v>559137</x:v>
      </x:c>
      <x:c r="M227" s="104"/>
      <x:c r="N227" s="100"/>
    </x:row>
    <x:row r="228" spans="1:14" s="5" customFormat="1" ht="19.5" hidden="1" customHeight="1">
      <x:c r="A228" s="101"/>
      <x:c r="B228" s="101"/>
      <x:c r="C228" s="102"/>
      <x:c r="D228" s="103"/>
      <x:c r="E228" s="104"/>
      <x:c r="F228" s="104"/>
      <x:c r="G228" s="104"/>
      <x:c r="H228" s="104"/>
      <x:c r="I228" s="104"/>
      <x:c r="J228" s="104"/>
      <x:c r="K228" s="104"/>
      <x:c r="L228" s="104"/>
      <x:c r="M228" s="104"/>
      <x:c r="N228" s="100"/>
    </x:row>
    <x:row r="229" spans="1:14" s="5" customFormat="1" ht="19.5" hidden="1" customHeight="1">
      <x:c r="A229" s="96" t="s">
        <x:v>1019</x:v>
      </x:c>
      <x:c r="B229" s="96" t="s">
        <x:v>333</x:v>
      </x:c>
      <x:c r="C229" s="97"/>
      <x:c r="D229" s="98" t="s">
        <x:v>148</x:v>
      </x:c>
      <x:c r="E229" s="99"/>
      <x:c r="F229" s="99"/>
      <x:c r="G229" s="99"/>
      <x:c r="H229" s="99"/>
      <x:c r="I229" s="99"/>
      <x:c r="J229" s="99"/>
      <x:c r="K229" s="99"/>
      <x:c r="L229" s="99"/>
      <x:c r="M229" s="99"/>
      <x:c r="N229" s="100"/>
    </x:row>
    <x:row r="230" spans="1:14" s="5" customFormat="1" ht="19.5" hidden="1" customHeight="1">
      <x:c r="A230" s="101" t="s">
        <x:v>153</x:v>
      </x:c>
      <x:c r="B230" s="101"/>
      <x:c r="C230" s="102">
        <x:v>1.7699999999999998</x:v>
      </x:c>
      <x:c r="D230" s="103" t="s">
        <x:v>250</x:v>
      </x:c>
      <x:c r="E230" s="104"/>
      <x:c r="F230" s="104"/>
      <x:c r="G230" s="104">
        <x:f>G222</x:f>
        <x:v>189749</x:v>
      </x:c>
      <x:c r="H230" s="104">
        <x:f>INT(C230*G230)</x:f>
        <x:v>335855</x:v>
      </x:c>
      <x:c r="I230" s="104"/>
      <x:c r="J230" s="104"/>
      <x:c r="K230" s="104">
        <x:f t="shared" ref="K230:L234" si="29">SUM(E230,G230,I230)</x:f>
        <x:v>189749</x:v>
      </x:c>
      <x:c r="L230" s="104">
        <x:f t="shared" si="29"/>
        <x:v>335855</x:v>
      </x:c>
      <x:c r="M230" s="104"/>
      <x:c r="N230" s="100"/>
    </x:row>
    <x:row r="231" spans="1:14" s="5" customFormat="1" ht="19.5" hidden="1" customHeight="1">
      <x:c r="A231" s="101" t="s">
        <x:v>862</x:v>
      </x:c>
      <x:c r="B231" s="101"/>
      <x:c r="C231" s="102">
        <x:v>0.86999999999999988</x:v>
      </x:c>
      <x:c r="D231" s="103" t="s">
        <x:v>250</x:v>
      </x:c>
      <x:c r="E231" s="104"/>
      <x:c r="F231" s="104"/>
      <x:c r="G231" s="104">
        <x:f>G223</x:f>
        <x:v>148510</x:v>
      </x:c>
      <x:c r="H231" s="104">
        <x:f>INT(C231*G231)</x:f>
        <x:v>129203</x:v>
      </x:c>
      <x:c r="I231" s="104"/>
      <x:c r="J231" s="104"/>
      <x:c r="K231" s="104">
        <x:f t="shared" si="29"/>
        <x:v>148510</x:v>
      </x:c>
      <x:c r="L231" s="104">
        <x:f t="shared" si="29"/>
        <x:v>129203</x:v>
      </x:c>
      <x:c r="M231" s="104"/>
      <x:c r="N231" s="100"/>
    </x:row>
    <x:row r="232" spans="1:14" s="5" customFormat="1" ht="19.5" hidden="1" customHeight="1">
      <x:c r="A232" s="101" t="s">
        <x:v>227</x:v>
      </x:c>
      <x:c r="B232" s="101" t="s">
        <x:v>451</x:v>
      </x:c>
      <x:c r="C232" s="102">
        <x:v>1.1099999999999999</x:v>
      </x:c>
      <x:c r="D232" s="103" t="s">
        <x:v>220</x:v>
      </x:c>
      <x:c r="E232" s="104">
        <x:f>E224</x:f>
        <x:v>21468</x:v>
      </x:c>
      <x:c r="F232" s="104">
        <x:f>INT(C232*E232)</x:f>
        <x:v>23829</x:v>
      </x:c>
      <x:c r="G232" s="104">
        <x:f>G224</x:f>
        <x:v>47849</x:v>
      </x:c>
      <x:c r="H232" s="104">
        <x:f>INT(C232*G232)</x:f>
        <x:v>53112</x:v>
      </x:c>
      <x:c r="I232" s="104">
        <x:f>I224</x:f>
        <x:v>22383</x:v>
      </x:c>
      <x:c r="J232" s="104">
        <x:f>INT(C232*I232)</x:f>
        <x:v>24845</x:v>
      </x:c>
      <x:c r="K232" s="104">
        <x:f t="shared" si="29"/>
        <x:v>91700</x:v>
      </x:c>
      <x:c r="L232" s="104">
        <x:f t="shared" si="29"/>
        <x:v>101786</x:v>
      </x:c>
      <x:c r="M232" s="104"/>
      <x:c r="N232" s="100"/>
    </x:row>
    <x:row r="233" spans="1:14" s="5" customFormat="1" ht="19.5" hidden="1" customHeight="1">
      <x:c r="A233" s="101" t="s">
        <x:v>332</x:v>
      </x:c>
      <x:c r="B233" s="101" t="s">
        <x:v>1224</x:v>
      </x:c>
      <x:c r="C233" s="102">
        <x:v>1</x:v>
      </x:c>
      <x:c r="D233" s="103" t="s">
        <x:v>261</x:v>
      </x:c>
      <x:c r="E233" s="104">
        <x:f>E225</x:f>
        <x:v>29900</x:v>
      </x:c>
      <x:c r="F233" s="104">
        <x:f>INT(C233*E233)</x:f>
        <x:v>29900</x:v>
      </x:c>
      <x:c r="G233" s="104"/>
      <x:c r="H233" s="104"/>
      <x:c r="I233" s="104"/>
      <x:c r="J233" s="104"/>
      <x:c r="K233" s="104">
        <x:f t="shared" si="29"/>
        <x:v>29900</x:v>
      </x:c>
      <x:c r="L233" s="104">
        <x:f t="shared" si="29"/>
        <x:v>29900</x:v>
      </x:c>
      <x:c r="M233" s="104"/>
      <x:c r="N233" s="100"/>
    </x:row>
    <x:row r="234" spans="1:14" s="5" customFormat="1" ht="19.5" hidden="1" customHeight="1">
      <x:c r="A234" s="101" t="s">
        <x:v>748</x:v>
      </x:c>
      <x:c r="B234" s="101" t="s">
        <x:v>86</x:v>
      </x:c>
      <x:c r="C234" s="102">
        <x:v>50</x:v>
      </x:c>
      <x:c r="D234" s="103" t="s">
        <x:v>266</x:v>
      </x:c>
      <x:c r="E234" s="104">
        <x:f>E226</x:f>
        <x:v>400</x:v>
      </x:c>
      <x:c r="F234" s="104">
        <x:f>INT(C234*E234)</x:f>
        <x:v>20000</x:v>
      </x:c>
      <x:c r="G234" s="104"/>
      <x:c r="H234" s="104"/>
      <x:c r="I234" s="104"/>
      <x:c r="J234" s="104"/>
      <x:c r="K234" s="104">
        <x:f t="shared" si="29"/>
        <x:v>400</x:v>
      </x:c>
      <x:c r="L234" s="104">
        <x:f t="shared" si="29"/>
        <x:v>20000</x:v>
      </x:c>
      <x:c r="M234" s="104"/>
      <x:c r="N234" s="100"/>
    </x:row>
    <x:row r="235" spans="1:14" s="5" customFormat="1" ht="19.5" hidden="1" customHeight="1">
      <x:c r="A235" s="101" t="s">
        <x:v>533</x:v>
      </x:c>
      <x:c r="B235" s="101"/>
      <x:c r="C235" s="102"/>
      <x:c r="D235" s="103"/>
      <x:c r="E235" s="104"/>
      <x:c r="F235" s="104">
        <x:f>SUM(F230:F234)</x:f>
        <x:v>73729</x:v>
      </x:c>
      <x:c r="G235" s="104"/>
      <x:c r="H235" s="104">
        <x:f>SUM(H230:H234)</x:f>
        <x:v>518170</x:v>
      </x:c>
      <x:c r="I235" s="104"/>
      <x:c r="J235" s="104">
        <x:f>SUM(J230:J234)</x:f>
        <x:v>24845</x:v>
      </x:c>
      <x:c r="K235" s="104"/>
      <x:c r="L235" s="104">
        <x:f>SUM(F235,H235,J235)</x:f>
        <x:v>616744</x:v>
      </x:c>
      <x:c r="M235" s="104"/>
      <x:c r="N235" s="100"/>
    </x:row>
    <x:row r="236" spans="1:14" s="5" customFormat="1" ht="19.5" hidden="1" customHeight="1">
      <x:c r="A236" s="101"/>
      <x:c r="B236" s="101"/>
      <x:c r="C236" s="102"/>
      <x:c r="D236" s="103"/>
      <x:c r="E236" s="104"/>
      <x:c r="F236" s="104"/>
      <x:c r="G236" s="104"/>
      <x:c r="H236" s="104"/>
      <x:c r="I236" s="104"/>
      <x:c r="J236" s="104"/>
      <x:c r="K236" s="104"/>
      <x:c r="L236" s="104"/>
      <x:c r="M236" s="104"/>
      <x:c r="N236" s="100"/>
    </x:row>
    <x:row r="237" spans="1:14" s="5" customFormat="1" ht="19.5" hidden="1" customHeight="1">
      <x:c r="A237" s="96" t="s">
        <x:v>1234</x:v>
      </x:c>
      <x:c r="B237" s="96" t="s">
        <x:v>325</x:v>
      </x:c>
      <x:c r="C237" s="97"/>
      <x:c r="D237" s="98" t="s">
        <x:v>148</x:v>
      </x:c>
      <x:c r="E237" s="99"/>
      <x:c r="F237" s="99"/>
      <x:c r="G237" s="99"/>
      <x:c r="H237" s="99"/>
      <x:c r="I237" s="99"/>
      <x:c r="J237" s="99"/>
      <x:c r="K237" s="99"/>
      <x:c r="L237" s="99"/>
      <x:c r="M237" s="99"/>
      <x:c r="N237" s="100"/>
    </x:row>
    <x:row r="238" spans="1:14" s="5" customFormat="1" ht="19.5" hidden="1" customHeight="1">
      <x:c r="A238" s="101" t="s">
        <x:v>153</x:v>
      </x:c>
      <x:c r="B238" s="101"/>
      <x:c r="C238" s="102">
        <x:v>1.9499999999999997</x:v>
      </x:c>
      <x:c r="D238" s="103" t="s">
        <x:v>250</x:v>
      </x:c>
      <x:c r="E238" s="104"/>
      <x:c r="F238" s="104"/>
      <x:c r="G238" s="104">
        <x:f>G230</x:f>
        <x:v>189749</x:v>
      </x:c>
      <x:c r="H238" s="104">
        <x:f>INT(C238*G238)</x:f>
        <x:v>370010</x:v>
      </x:c>
      <x:c r="I238" s="104"/>
      <x:c r="J238" s="104"/>
      <x:c r="K238" s="104">
        <x:f t="shared" ref="K238:L242" si="30">SUM(E238,G238,I238)</x:f>
        <x:v>189749</x:v>
      </x:c>
      <x:c r="L238" s="104">
        <x:f t="shared" si="30"/>
        <x:v>370010</x:v>
      </x:c>
      <x:c r="M238" s="104"/>
      <x:c r="N238" s="100"/>
    </x:row>
    <x:row r="239" spans="1:14" s="5" customFormat="1" ht="19.5" hidden="1" customHeight="1">
      <x:c r="A239" s="101" t="s">
        <x:v>862</x:v>
      </x:c>
      <x:c r="B239" s="101"/>
      <x:c r="C239" s="102">
        <x:v>0.95999999999999985</x:v>
      </x:c>
      <x:c r="D239" s="103" t="s">
        <x:v>250</x:v>
      </x:c>
      <x:c r="E239" s="104"/>
      <x:c r="F239" s="104"/>
      <x:c r="G239" s="104">
        <x:f>G231</x:f>
        <x:v>148510</x:v>
      </x:c>
      <x:c r="H239" s="104">
        <x:f>INT(C239*G239)</x:f>
        <x:v>142569</x:v>
      </x:c>
      <x:c r="I239" s="104"/>
      <x:c r="J239" s="104"/>
      <x:c r="K239" s="104">
        <x:f t="shared" si="30"/>
        <x:v>148510</x:v>
      </x:c>
      <x:c r="L239" s="104">
        <x:f t="shared" si="30"/>
        <x:v>142569</x:v>
      </x:c>
      <x:c r="M239" s="104"/>
      <x:c r="N239" s="100"/>
    </x:row>
    <x:row r="240" spans="1:14" s="5" customFormat="1" ht="19.5" hidden="1" customHeight="1">
      <x:c r="A240" s="101" t="s">
        <x:v>227</x:v>
      </x:c>
      <x:c r="B240" s="101" t="s">
        <x:v>451</x:v>
      </x:c>
      <x:c r="C240" s="102">
        <x:v>1.2199999999999998</x:v>
      </x:c>
      <x:c r="D240" s="103" t="s">
        <x:v>220</x:v>
      </x:c>
      <x:c r="E240" s="104">
        <x:f>E232</x:f>
        <x:v>21468</x:v>
      </x:c>
      <x:c r="F240" s="104">
        <x:f>INT(C240*E240)</x:f>
        <x:v>26190</x:v>
      </x:c>
      <x:c r="G240" s="104">
        <x:f>G232</x:f>
        <x:v>47849</x:v>
      </x:c>
      <x:c r="H240" s="104">
        <x:f>INT(C240*G240)</x:f>
        <x:v>58375</x:v>
      </x:c>
      <x:c r="I240" s="104">
        <x:f>I232</x:f>
        <x:v>22383</x:v>
      </x:c>
      <x:c r="J240" s="104">
        <x:f>INT(C240*I240)</x:f>
        <x:v>27307</x:v>
      </x:c>
      <x:c r="K240" s="104">
        <x:f t="shared" si="30"/>
        <x:v>91700</x:v>
      </x:c>
      <x:c r="L240" s="104">
        <x:f t="shared" si="30"/>
        <x:v>111872</x:v>
      </x:c>
      <x:c r="M240" s="104"/>
      <x:c r="N240" s="100"/>
    </x:row>
    <x:row r="241" spans="1:14" s="5" customFormat="1" ht="19.5" hidden="1" customHeight="1">
      <x:c r="A241" s="101" t="s">
        <x:v>332</x:v>
      </x:c>
      <x:c r="B241" s="101" t="s">
        <x:v>1224</x:v>
      </x:c>
      <x:c r="C241" s="102">
        <x:v>1</x:v>
      </x:c>
      <x:c r="D241" s="103" t="s">
        <x:v>261</x:v>
      </x:c>
      <x:c r="E241" s="104">
        <x:f>E233</x:f>
        <x:v>29900</x:v>
      </x:c>
      <x:c r="F241" s="104">
        <x:f>INT(C241*E241)</x:f>
        <x:v>29900</x:v>
      </x:c>
      <x:c r="G241" s="104"/>
      <x:c r="H241" s="104"/>
      <x:c r="I241" s="104"/>
      <x:c r="J241" s="104"/>
      <x:c r="K241" s="104">
        <x:f t="shared" si="30"/>
        <x:v>29900</x:v>
      </x:c>
      <x:c r="L241" s="104">
        <x:f t="shared" si="30"/>
        <x:v>29900</x:v>
      </x:c>
      <x:c r="M241" s="104"/>
      <x:c r="N241" s="100"/>
    </x:row>
    <x:row r="242" spans="1:14" s="5" customFormat="1" ht="19.5" hidden="1" customHeight="1">
      <x:c r="A242" s="101" t="s">
        <x:v>748</x:v>
      </x:c>
      <x:c r="B242" s="101" t="s">
        <x:v>86</x:v>
      </x:c>
      <x:c r="C242" s="102">
        <x:v>50</x:v>
      </x:c>
      <x:c r="D242" s="103" t="s">
        <x:v>266</x:v>
      </x:c>
      <x:c r="E242" s="104">
        <x:f>E234</x:f>
        <x:v>400</x:v>
      </x:c>
      <x:c r="F242" s="104">
        <x:f>INT(C242*E242)</x:f>
        <x:v>20000</x:v>
      </x:c>
      <x:c r="G242" s="104"/>
      <x:c r="H242" s="104"/>
      <x:c r="I242" s="104"/>
      <x:c r="J242" s="104"/>
      <x:c r="K242" s="104">
        <x:f t="shared" si="30"/>
        <x:v>400</x:v>
      </x:c>
      <x:c r="L242" s="104">
        <x:f t="shared" si="30"/>
        <x:v>20000</x:v>
      </x:c>
      <x:c r="M242" s="104"/>
      <x:c r="N242" s="100"/>
    </x:row>
    <x:row r="243" spans="1:14" s="5" customFormat="1" ht="19.5" hidden="1" customHeight="1">
      <x:c r="A243" s="101" t="s">
        <x:v>533</x:v>
      </x:c>
      <x:c r="B243" s="101"/>
      <x:c r="C243" s="102"/>
      <x:c r="D243" s="103"/>
      <x:c r="E243" s="104"/>
      <x:c r="F243" s="104">
        <x:f>SUM(F238:F242)</x:f>
        <x:v>76090</x:v>
      </x:c>
      <x:c r="G243" s="104"/>
      <x:c r="H243" s="104">
        <x:f>SUM(H238:H242)</x:f>
        <x:v>570954</x:v>
      </x:c>
      <x:c r="I243" s="104"/>
      <x:c r="J243" s="104">
        <x:f>SUM(J238:J242)</x:f>
        <x:v>27307</x:v>
      </x:c>
      <x:c r="K243" s="104"/>
      <x:c r="L243" s="104">
        <x:f>SUM(F243,H243,J243)</x:f>
        <x:v>674351</x:v>
      </x:c>
      <x:c r="M243" s="104"/>
      <x:c r="N243" s="100"/>
    </x:row>
    <x:row r="244" spans="1:14" s="5" customFormat="1" ht="19.5" hidden="1" customHeight="1">
      <x:c r="A244" s="101"/>
      <x:c r="B244" s="101"/>
      <x:c r="C244" s="102"/>
      <x:c r="D244" s="103"/>
      <x:c r="E244" s="104"/>
      <x:c r="F244" s="104"/>
      <x:c r="G244" s="104"/>
      <x:c r="H244" s="104"/>
      <x:c r="I244" s="104"/>
      <x:c r="J244" s="104"/>
      <x:c r="K244" s="104"/>
      <x:c r="L244" s="104"/>
      <x:c r="M244" s="104"/>
      <x:c r="N244" s="100"/>
    </x:row>
    <x:row r="245" spans="1:14" s="5" customFormat="1" ht="19.5" hidden="1" customHeight="1">
      <x:c r="A245" s="96" t="s">
        <x:v>1018</x:v>
      </x:c>
      <x:c r="B245" s="96" t="s">
        <x:v>290</x:v>
      </x:c>
      <x:c r="C245" s="97"/>
      <x:c r="D245" s="98" t="s">
        <x:v>148</x:v>
      </x:c>
      <x:c r="E245" s="99"/>
      <x:c r="F245" s="99"/>
      <x:c r="G245" s="99"/>
      <x:c r="H245" s="99"/>
      <x:c r="I245" s="99"/>
      <x:c r="J245" s="99"/>
      <x:c r="K245" s="99"/>
      <x:c r="L245" s="99"/>
      <x:c r="M245" s="99"/>
      <x:c r="N245" s="100"/>
    </x:row>
    <x:row r="246" spans="1:14" s="5" customFormat="1" ht="19.5" hidden="1" customHeight="1">
      <x:c r="A246" s="101" t="s">
        <x:v>153</x:v>
      </x:c>
      <x:c r="B246" s="101"/>
      <x:c r="C246" s="102">
        <x:v>2.1299999999999999</x:v>
      </x:c>
      <x:c r="D246" s="103" t="s">
        <x:v>250</x:v>
      </x:c>
      <x:c r="E246" s="104"/>
      <x:c r="F246" s="104"/>
      <x:c r="G246" s="104">
        <x:f>G238</x:f>
        <x:v>189749</x:v>
      </x:c>
      <x:c r="H246" s="104">
        <x:f>INT(C246*G246)</x:f>
        <x:v>404165</x:v>
      </x:c>
      <x:c r="I246" s="104"/>
      <x:c r="J246" s="104"/>
      <x:c r="K246" s="104">
        <x:f t="shared" ref="K246:L250" si="31">SUM(E246,G246,I246)</x:f>
        <x:v>189749</x:v>
      </x:c>
      <x:c r="L246" s="104">
        <x:f t="shared" si="31"/>
        <x:v>404165</x:v>
      </x:c>
      <x:c r="M246" s="104"/>
      <x:c r="N246" s="100"/>
    </x:row>
    <x:row r="247" spans="1:14" s="5" customFormat="1" ht="19.5" hidden="1" customHeight="1">
      <x:c r="A247" s="101" t="s">
        <x:v>862</x:v>
      </x:c>
      <x:c r="B247" s="101"/>
      <x:c r="C247" s="102">
        <x:v>1.0499999999999998</x:v>
      </x:c>
      <x:c r="D247" s="103" t="s">
        <x:v>250</x:v>
      </x:c>
      <x:c r="E247" s="104"/>
      <x:c r="F247" s="104"/>
      <x:c r="G247" s="104">
        <x:f>G239</x:f>
        <x:v>148510</x:v>
      </x:c>
      <x:c r="H247" s="104">
        <x:f>INT(C247*G247)</x:f>
        <x:v>155935</x:v>
      </x:c>
      <x:c r="I247" s="104"/>
      <x:c r="J247" s="104"/>
      <x:c r="K247" s="104">
        <x:f t="shared" si="31"/>
        <x:v>148510</x:v>
      </x:c>
      <x:c r="L247" s="104">
        <x:f t="shared" si="31"/>
        <x:v>155935</x:v>
      </x:c>
      <x:c r="M247" s="104"/>
      <x:c r="N247" s="100"/>
    </x:row>
    <x:row r="248" spans="1:14" s="5" customFormat="1" ht="19.5" hidden="1" customHeight="1">
      <x:c r="A248" s="101" t="s">
        <x:v>227</x:v>
      </x:c>
      <x:c r="B248" s="101" t="s">
        <x:v>451</x:v>
      </x:c>
      <x:c r="C248" s="102">
        <x:v>1.3299999999999996</x:v>
      </x:c>
      <x:c r="D248" s="103" t="s">
        <x:v>220</x:v>
      </x:c>
      <x:c r="E248" s="104">
        <x:f>E240</x:f>
        <x:v>21468</x:v>
      </x:c>
      <x:c r="F248" s="104">
        <x:f>INT(C248*E248)</x:f>
        <x:v>28552</x:v>
      </x:c>
      <x:c r="G248" s="104">
        <x:f>G240</x:f>
        <x:v>47849</x:v>
      </x:c>
      <x:c r="H248" s="104">
        <x:f>INT(C248*G248)</x:f>
        <x:v>63639</x:v>
      </x:c>
      <x:c r="I248" s="104">
        <x:f>I240</x:f>
        <x:v>22383</x:v>
      </x:c>
      <x:c r="J248" s="104">
        <x:f>INT(C248*I248)</x:f>
        <x:v>29769</x:v>
      </x:c>
      <x:c r="K248" s="104">
        <x:f t="shared" si="31"/>
        <x:v>91700</x:v>
      </x:c>
      <x:c r="L248" s="104">
        <x:f t="shared" si="31"/>
        <x:v>121960</x:v>
      </x:c>
      <x:c r="M248" s="104"/>
      <x:c r="N248" s="100"/>
    </x:row>
    <x:row r="249" spans="1:14" s="5" customFormat="1" ht="19.5" hidden="1" customHeight="1">
      <x:c r="A249" s="101" t="s">
        <x:v>332</x:v>
      </x:c>
      <x:c r="B249" s="101" t="s">
        <x:v>1224</x:v>
      </x:c>
      <x:c r="C249" s="102">
        <x:v>1</x:v>
      </x:c>
      <x:c r="D249" s="103" t="s">
        <x:v>261</x:v>
      </x:c>
      <x:c r="E249" s="104">
        <x:f>E241</x:f>
        <x:v>29900</x:v>
      </x:c>
      <x:c r="F249" s="104">
        <x:f>INT(C249*E249)</x:f>
        <x:v>29900</x:v>
      </x:c>
      <x:c r="G249" s="104"/>
      <x:c r="H249" s="104"/>
      <x:c r="I249" s="104"/>
      <x:c r="J249" s="104"/>
      <x:c r="K249" s="104">
        <x:f t="shared" si="31"/>
        <x:v>29900</x:v>
      </x:c>
      <x:c r="L249" s="104">
        <x:f t="shared" si="31"/>
        <x:v>29900</x:v>
      </x:c>
      <x:c r="M249" s="104"/>
      <x:c r="N249" s="100"/>
    </x:row>
    <x:row r="250" spans="1:14" s="5" customFormat="1" ht="19.5" hidden="1" customHeight="1">
      <x:c r="A250" s="101" t="s">
        <x:v>748</x:v>
      </x:c>
      <x:c r="B250" s="101" t="s">
        <x:v>86</x:v>
      </x:c>
      <x:c r="C250" s="102">
        <x:v>60</x:v>
      </x:c>
      <x:c r="D250" s="103" t="s">
        <x:v>266</x:v>
      </x:c>
      <x:c r="E250" s="104">
        <x:f>E242</x:f>
        <x:v>400</x:v>
      </x:c>
      <x:c r="F250" s="104">
        <x:f>INT(C250*E250)</x:f>
        <x:v>24000</x:v>
      </x:c>
      <x:c r="G250" s="104"/>
      <x:c r="H250" s="104"/>
      <x:c r="I250" s="104"/>
      <x:c r="J250" s="104"/>
      <x:c r="K250" s="104">
        <x:f t="shared" si="31"/>
        <x:v>400</x:v>
      </x:c>
      <x:c r="L250" s="104">
        <x:f t="shared" si="31"/>
        <x:v>24000</x:v>
      </x:c>
      <x:c r="M250" s="104"/>
      <x:c r="N250" s="100"/>
    </x:row>
    <x:row r="251" spans="1:14" s="5" customFormat="1" ht="19.5" hidden="1" customHeight="1">
      <x:c r="A251" s="101" t="s">
        <x:v>533</x:v>
      </x:c>
      <x:c r="B251" s="101"/>
      <x:c r="C251" s="102"/>
      <x:c r="D251" s="103"/>
      <x:c r="E251" s="104"/>
      <x:c r="F251" s="104">
        <x:f>SUM(F246:F250)</x:f>
        <x:v>82452</x:v>
      </x:c>
      <x:c r="G251" s="104"/>
      <x:c r="H251" s="104">
        <x:f>SUM(H246:H250)</x:f>
        <x:v>623739</x:v>
      </x:c>
      <x:c r="I251" s="104"/>
      <x:c r="J251" s="104">
        <x:f>SUM(J246:J250)</x:f>
        <x:v>29769</x:v>
      </x:c>
      <x:c r="K251" s="104"/>
      <x:c r="L251" s="104">
        <x:f>SUM(F251,H251,J251)</x:f>
        <x:v>735960</x:v>
      </x:c>
      <x:c r="M251" s="104"/>
      <x:c r="N251" s="100"/>
    </x:row>
    <x:row r="252" spans="1:14" s="5" customFormat="1" ht="19.5" hidden="1" customHeight="1">
      <x:c r="A252" s="101"/>
      <x:c r="B252" s="101"/>
      <x:c r="C252" s="102"/>
      <x:c r="D252" s="103"/>
      <x:c r="E252" s="104"/>
      <x:c r="F252" s="104"/>
      <x:c r="G252" s="104"/>
      <x:c r="H252" s="104"/>
      <x:c r="I252" s="104"/>
      <x:c r="J252" s="104"/>
      <x:c r="K252" s="104"/>
      <x:c r="L252" s="104"/>
      <x:c r="M252" s="104"/>
      <x:c r="N252" s="100"/>
    </x:row>
    <x:row r="253" spans="1:14" s="5" customFormat="1" ht="19.5" hidden="1" customHeight="1">
      <x:c r="A253" s="96" t="s">
        <x:v>1218</x:v>
      </x:c>
      <x:c r="B253" s="96" t="s">
        <x:v>276</x:v>
      </x:c>
      <x:c r="C253" s="97"/>
      <x:c r="D253" s="98" t="s">
        <x:v>148</x:v>
      </x:c>
      <x:c r="E253" s="99"/>
      <x:c r="F253" s="99"/>
      <x:c r="G253" s="99"/>
      <x:c r="H253" s="99"/>
      <x:c r="I253" s="99"/>
      <x:c r="J253" s="99"/>
      <x:c r="K253" s="99"/>
      <x:c r="L253" s="99"/>
      <x:c r="M253" s="99"/>
      <x:c r="N253" s="100"/>
    </x:row>
    <x:row r="254" spans="1:14" s="5" customFormat="1" ht="19.5" hidden="1" customHeight="1">
      <x:c r="A254" s="101" t="s">
        <x:v>153</x:v>
      </x:c>
      <x:c r="B254" s="101"/>
      <x:c r="C254" s="102">
        <x:v>2.3099999999999996</x:v>
      </x:c>
      <x:c r="D254" s="103" t="s">
        <x:v>250</x:v>
      </x:c>
      <x:c r="E254" s="104"/>
      <x:c r="F254" s="104"/>
      <x:c r="G254" s="104">
        <x:f>G246</x:f>
        <x:v>189749</x:v>
      </x:c>
      <x:c r="H254" s="104">
        <x:f>INT(C254*G254)</x:f>
        <x:v>438320</x:v>
      </x:c>
      <x:c r="I254" s="104"/>
      <x:c r="J254" s="104"/>
      <x:c r="K254" s="104">
        <x:f t="shared" ref="K254:L258" si="32">SUM(E254,G254,I254)</x:f>
        <x:v>189749</x:v>
      </x:c>
      <x:c r="L254" s="104">
        <x:f t="shared" si="32"/>
        <x:v>438320</x:v>
      </x:c>
      <x:c r="M254" s="104"/>
      <x:c r="N254" s="100"/>
    </x:row>
    <x:row r="255" spans="1:14" s="5" customFormat="1" ht="19.5" hidden="1" customHeight="1">
      <x:c r="A255" s="101" t="s">
        <x:v>862</x:v>
      </x:c>
      <x:c r="B255" s="101"/>
      <x:c r="C255" s="102">
        <x:v>1.1399999999999997</x:v>
      </x:c>
      <x:c r="D255" s="103" t="s">
        <x:v>250</x:v>
      </x:c>
      <x:c r="E255" s="104"/>
      <x:c r="F255" s="104"/>
      <x:c r="G255" s="104">
        <x:f>G247</x:f>
        <x:v>148510</x:v>
      </x:c>
      <x:c r="H255" s="104">
        <x:f>INT(C255*G255)</x:f>
        <x:v>169301</x:v>
      </x:c>
      <x:c r="I255" s="104"/>
      <x:c r="J255" s="104"/>
      <x:c r="K255" s="104">
        <x:f t="shared" si="32"/>
        <x:v>148510</x:v>
      </x:c>
      <x:c r="L255" s="104">
        <x:f t="shared" si="32"/>
        <x:v>169301</x:v>
      </x:c>
      <x:c r="M255" s="104"/>
      <x:c r="N255" s="100"/>
    </x:row>
    <x:row r="256" spans="1:14" s="5" customFormat="1" ht="19.5" hidden="1" customHeight="1">
      <x:c r="A256" s="101" t="s">
        <x:v>227</x:v>
      </x:c>
      <x:c r="B256" s="101" t="s">
        <x:v>451</x:v>
      </x:c>
      <x:c r="C256" s="102">
        <x:v>1.4399999999999995</x:v>
      </x:c>
      <x:c r="D256" s="103" t="s">
        <x:v>220</x:v>
      </x:c>
      <x:c r="E256" s="104">
        <x:f>E248</x:f>
        <x:v>21468</x:v>
      </x:c>
      <x:c r="F256" s="104">
        <x:f>INT(C256*E256)</x:f>
        <x:v>30913</x:v>
      </x:c>
      <x:c r="G256" s="104">
        <x:f>G248</x:f>
        <x:v>47849</x:v>
      </x:c>
      <x:c r="H256" s="104">
        <x:f>INT(C256*G256)</x:f>
        <x:v>68902</x:v>
      </x:c>
      <x:c r="I256" s="104">
        <x:f>I248</x:f>
        <x:v>22383</x:v>
      </x:c>
      <x:c r="J256" s="104">
        <x:f>INT(C256*I256)</x:f>
        <x:v>32231</x:v>
      </x:c>
      <x:c r="K256" s="104">
        <x:f t="shared" si="32"/>
        <x:v>91700</x:v>
      </x:c>
      <x:c r="L256" s="104">
        <x:f t="shared" si="32"/>
        <x:v>132046</x:v>
      </x:c>
      <x:c r="M256" s="104"/>
      <x:c r="N256" s="100"/>
    </x:row>
    <x:row r="257" spans="1:14" s="5" customFormat="1" ht="19.5" hidden="1" customHeight="1">
      <x:c r="A257" s="101" t="s">
        <x:v>332</x:v>
      </x:c>
      <x:c r="B257" s="101" t="s">
        <x:v>1224</x:v>
      </x:c>
      <x:c r="C257" s="102">
        <x:v>1</x:v>
      </x:c>
      <x:c r="D257" s="103" t="s">
        <x:v>261</x:v>
      </x:c>
      <x:c r="E257" s="104">
        <x:f>E249</x:f>
        <x:v>29900</x:v>
      </x:c>
      <x:c r="F257" s="104">
        <x:f>INT(C257*E257)</x:f>
        <x:v>29900</x:v>
      </x:c>
      <x:c r="G257" s="104"/>
      <x:c r="H257" s="104"/>
      <x:c r="I257" s="104"/>
      <x:c r="J257" s="104"/>
      <x:c r="K257" s="104">
        <x:f t="shared" si="32"/>
        <x:v>29900</x:v>
      </x:c>
      <x:c r="L257" s="104">
        <x:f t="shared" si="32"/>
        <x:v>29900</x:v>
      </x:c>
      <x:c r="M257" s="104"/>
      <x:c r="N257" s="100"/>
    </x:row>
    <x:row r="258" spans="1:14" s="5" customFormat="1" ht="19.5" hidden="1" customHeight="1">
      <x:c r="A258" s="101" t="s">
        <x:v>748</x:v>
      </x:c>
      <x:c r="B258" s="101" t="s">
        <x:v>86</x:v>
      </x:c>
      <x:c r="C258" s="102">
        <x:v>60</x:v>
      </x:c>
      <x:c r="D258" s="103" t="s">
        <x:v>266</x:v>
      </x:c>
      <x:c r="E258" s="104">
        <x:f>E250</x:f>
        <x:v>400</x:v>
      </x:c>
      <x:c r="F258" s="104">
        <x:f>INT(C258*E258)</x:f>
        <x:v>24000</x:v>
      </x:c>
      <x:c r="G258" s="104"/>
      <x:c r="H258" s="104"/>
      <x:c r="I258" s="104"/>
      <x:c r="J258" s="104"/>
      <x:c r="K258" s="104">
        <x:f t="shared" si="32"/>
        <x:v>400</x:v>
      </x:c>
      <x:c r="L258" s="104">
        <x:f t="shared" si="32"/>
        <x:v>24000</x:v>
      </x:c>
      <x:c r="M258" s="104"/>
      <x:c r="N258" s="100"/>
    </x:row>
    <x:row r="259" spans="1:14" s="5" customFormat="1" ht="19.5" hidden="1" customHeight="1">
      <x:c r="A259" s="101" t="s">
        <x:v>533</x:v>
      </x:c>
      <x:c r="B259" s="101"/>
      <x:c r="C259" s="102"/>
      <x:c r="D259" s="103"/>
      <x:c r="E259" s="104"/>
      <x:c r="F259" s="104">
        <x:f>SUM(F254:F258)</x:f>
        <x:v>84813</x:v>
      </x:c>
      <x:c r="G259" s="104"/>
      <x:c r="H259" s="104">
        <x:f>SUM(H254:H258)</x:f>
        <x:v>676523</x:v>
      </x:c>
      <x:c r="I259" s="104"/>
      <x:c r="J259" s="104">
        <x:f>SUM(J254:J258)</x:f>
        <x:v>32231</x:v>
      </x:c>
      <x:c r="K259" s="104"/>
      <x:c r="L259" s="104">
        <x:f>SUM(F259,H259,J259)</x:f>
        <x:v>793567</x:v>
      </x:c>
      <x:c r="M259" s="104"/>
      <x:c r="N259" s="100"/>
    </x:row>
    <x:row r="260" spans="1:14" s="5" customFormat="1" ht="19.5" hidden="1" customHeight="1">
      <x:c r="A260" s="101"/>
      <x:c r="B260" s="101"/>
      <x:c r="C260" s="102"/>
      <x:c r="D260" s="103"/>
      <x:c r="E260" s="104"/>
      <x:c r="F260" s="104"/>
      <x:c r="G260" s="104"/>
      <x:c r="H260" s="104"/>
      <x:c r="I260" s="104"/>
      <x:c r="J260" s="104"/>
      <x:c r="K260" s="104"/>
      <x:c r="L260" s="104"/>
      <x:c r="M260" s="104"/>
      <x:c r="N260" s="100"/>
    </x:row>
    <x:row r="261" spans="1:14" s="5" customFormat="1" ht="19.5" hidden="1" customHeight="1">
      <x:c r="A261" s="96" t="s">
        <x:v>1017</x:v>
      </x:c>
      <x:c r="B261" s="96" t="s">
        <x:v>282</x:v>
      </x:c>
      <x:c r="C261" s="97"/>
      <x:c r="D261" s="98" t="s">
        <x:v>148</x:v>
      </x:c>
      <x:c r="E261" s="99"/>
      <x:c r="F261" s="99"/>
      <x:c r="G261" s="99"/>
      <x:c r="H261" s="99"/>
      <x:c r="I261" s="99"/>
      <x:c r="J261" s="99"/>
      <x:c r="K261" s="99"/>
      <x:c r="L261" s="99"/>
      <x:c r="M261" s="99"/>
      <x:c r="N261" s="100"/>
    </x:row>
    <x:row r="262" spans="1:14" s="5" customFormat="1" ht="19.5" hidden="1" customHeight="1">
      <x:c r="A262" s="101" t="s">
        <x:v>153</x:v>
      </x:c>
      <x:c r="B262" s="101"/>
      <x:c r="C262" s="102">
        <x:v>2.4899999999999993</x:v>
      </x:c>
      <x:c r="D262" s="103" t="s">
        <x:v>250</x:v>
      </x:c>
      <x:c r="E262" s="104"/>
      <x:c r="F262" s="104"/>
      <x:c r="G262" s="104">
        <x:f>G254</x:f>
        <x:v>189749</x:v>
      </x:c>
      <x:c r="H262" s="104">
        <x:f>INT(C262*G262)</x:f>
        <x:v>472475</x:v>
      </x:c>
      <x:c r="I262" s="104"/>
      <x:c r="J262" s="104"/>
      <x:c r="K262" s="104">
        <x:f t="shared" ref="K262:L266" si="33">SUM(E262,G262,I262)</x:f>
        <x:v>189749</x:v>
      </x:c>
      <x:c r="L262" s="104">
        <x:f t="shared" si="33"/>
        <x:v>472475</x:v>
      </x:c>
      <x:c r="M262" s="104"/>
      <x:c r="N262" s="100"/>
    </x:row>
    <x:row r="263" spans="1:14" s="5" customFormat="1" ht="19.5" hidden="1" customHeight="1">
      <x:c r="A263" s="101" t="s">
        <x:v>862</x:v>
      </x:c>
      <x:c r="B263" s="101"/>
      <x:c r="C263" s="102">
        <x:v>1.2299999999999995</x:v>
      </x:c>
      <x:c r="D263" s="103" t="s">
        <x:v>250</x:v>
      </x:c>
      <x:c r="E263" s="104"/>
      <x:c r="F263" s="104"/>
      <x:c r="G263" s="104">
        <x:f>G255</x:f>
        <x:v>148510</x:v>
      </x:c>
      <x:c r="H263" s="104">
        <x:f>INT(C263*G263)</x:f>
        <x:v>182667</x:v>
      </x:c>
      <x:c r="I263" s="104"/>
      <x:c r="J263" s="104"/>
      <x:c r="K263" s="104">
        <x:f t="shared" si="33"/>
        <x:v>148510</x:v>
      </x:c>
      <x:c r="L263" s="104">
        <x:f t="shared" si="33"/>
        <x:v>182667</x:v>
      </x:c>
      <x:c r="M263" s="104"/>
      <x:c r="N263" s="100"/>
    </x:row>
    <x:row r="264" spans="1:14" s="5" customFormat="1" ht="19.5" hidden="1" customHeight="1">
      <x:c r="A264" s="101" t="s">
        <x:v>227</x:v>
      </x:c>
      <x:c r="B264" s="101" t="s">
        <x:v>451</x:v>
      </x:c>
      <x:c r="C264" s="102">
        <x:v>1.5499999999999994</x:v>
      </x:c>
      <x:c r="D264" s="103" t="s">
        <x:v>220</x:v>
      </x:c>
      <x:c r="E264" s="104">
        <x:f>E256</x:f>
        <x:v>21468</x:v>
      </x:c>
      <x:c r="F264" s="104">
        <x:f>INT(C264*E264)</x:f>
        <x:v>33275</x:v>
      </x:c>
      <x:c r="G264" s="104">
        <x:f>G256</x:f>
        <x:v>47849</x:v>
      </x:c>
      <x:c r="H264" s="104">
        <x:f>INT(C264*G264)</x:f>
        <x:v>74165</x:v>
      </x:c>
      <x:c r="I264" s="104">
        <x:f>I256</x:f>
        <x:v>22383</x:v>
      </x:c>
      <x:c r="J264" s="104">
        <x:f>INT(C264*I264)</x:f>
        <x:v>34693</x:v>
      </x:c>
      <x:c r="K264" s="104">
        <x:f t="shared" si="33"/>
        <x:v>91700</x:v>
      </x:c>
      <x:c r="L264" s="104">
        <x:f t="shared" si="33"/>
        <x:v>142133</x:v>
      </x:c>
      <x:c r="M264" s="104"/>
      <x:c r="N264" s="100"/>
    </x:row>
    <x:row r="265" spans="1:14" s="5" customFormat="1" ht="19.5" hidden="1" customHeight="1">
      <x:c r="A265" s="101" t="s">
        <x:v>332</x:v>
      </x:c>
      <x:c r="B265" s="101" t="s">
        <x:v>1224</x:v>
      </x:c>
      <x:c r="C265" s="102">
        <x:v>1</x:v>
      </x:c>
      <x:c r="D265" s="103" t="s">
        <x:v>261</x:v>
      </x:c>
      <x:c r="E265" s="104">
        <x:f>E257</x:f>
        <x:v>29900</x:v>
      </x:c>
      <x:c r="F265" s="104">
        <x:f>INT(C265*E265)</x:f>
        <x:v>29900</x:v>
      </x:c>
      <x:c r="G265" s="104"/>
      <x:c r="H265" s="104"/>
      <x:c r="I265" s="104"/>
      <x:c r="J265" s="104"/>
      <x:c r="K265" s="104">
        <x:f t="shared" si="33"/>
        <x:v>29900</x:v>
      </x:c>
      <x:c r="L265" s="104">
        <x:f t="shared" si="33"/>
        <x:v>29900</x:v>
      </x:c>
      <x:c r="M265" s="104"/>
      <x:c r="N265" s="100"/>
    </x:row>
    <x:row r="266" spans="1:14" s="5" customFormat="1" ht="19.5" hidden="1" customHeight="1">
      <x:c r="A266" s="101" t="s">
        <x:v>748</x:v>
      </x:c>
      <x:c r="B266" s="101" t="s">
        <x:v>86</x:v>
      </x:c>
      <x:c r="C266" s="102">
        <x:v>70</x:v>
      </x:c>
      <x:c r="D266" s="103" t="s">
        <x:v>266</x:v>
      </x:c>
      <x:c r="E266" s="104">
        <x:f>E258</x:f>
        <x:v>400</x:v>
      </x:c>
      <x:c r="F266" s="104">
        <x:f>INT(C266*E266)</x:f>
        <x:v>28000</x:v>
      </x:c>
      <x:c r="G266" s="104"/>
      <x:c r="H266" s="104"/>
      <x:c r="I266" s="104"/>
      <x:c r="J266" s="104"/>
      <x:c r="K266" s="104">
        <x:f t="shared" si="33"/>
        <x:v>400</x:v>
      </x:c>
      <x:c r="L266" s="104">
        <x:f t="shared" si="33"/>
        <x:v>28000</x:v>
      </x:c>
      <x:c r="M266" s="104"/>
      <x:c r="N266" s="100"/>
    </x:row>
    <x:row r="267" spans="1:14" s="5" customFormat="1" ht="19.5" hidden="1" customHeight="1">
      <x:c r="A267" s="101" t="s">
        <x:v>533</x:v>
      </x:c>
      <x:c r="B267" s="101"/>
      <x:c r="C267" s="102"/>
      <x:c r="D267" s="103"/>
      <x:c r="E267" s="104"/>
      <x:c r="F267" s="104">
        <x:f>SUM(F262:F266)</x:f>
        <x:v>91175</x:v>
      </x:c>
      <x:c r="G267" s="104"/>
      <x:c r="H267" s="104">
        <x:f>SUM(H262:H266)</x:f>
        <x:v>729307</x:v>
      </x:c>
      <x:c r="I267" s="104"/>
      <x:c r="J267" s="104">
        <x:f>SUM(J262:J266)</x:f>
        <x:v>34693</x:v>
      </x:c>
      <x:c r="K267" s="104"/>
      <x:c r="L267" s="104">
        <x:f>SUM(F267,H267,J267)</x:f>
        <x:v>855175</x:v>
      </x:c>
      <x:c r="M267" s="104"/>
      <x:c r="N267" s="100"/>
    </x:row>
    <x:row r="268" spans="1:14" s="5" customFormat="1" ht="19.5" hidden="1" customHeight="1">
      <x:c r="A268" s="101"/>
      <x:c r="B268" s="101"/>
      <x:c r="C268" s="102"/>
      <x:c r="D268" s="103"/>
      <x:c r="E268" s="104"/>
      <x:c r="F268" s="104"/>
      <x:c r="G268" s="104"/>
      <x:c r="H268" s="104"/>
      <x:c r="I268" s="104"/>
      <x:c r="J268" s="104"/>
      <x:c r="K268" s="104"/>
      <x:c r="L268" s="104"/>
      <x:c r="M268" s="104"/>
      <x:c r="N268" s="100"/>
    </x:row>
    <x:row r="269" spans="1:14" s="5" customFormat="1" ht="19.5" hidden="1" customHeight="1">
      <x:c r="A269" s="96" t="s">
        <x:v>1254</x:v>
      </x:c>
      <x:c r="B269" s="96" t="s">
        <x:v>310</x:v>
      </x:c>
      <x:c r="C269" s="97"/>
      <x:c r="D269" s="98" t="s">
        <x:v>148</x:v>
      </x:c>
      <x:c r="E269" s="99"/>
      <x:c r="F269" s="99"/>
      <x:c r="G269" s="99"/>
      <x:c r="H269" s="99"/>
      <x:c r="I269" s="99"/>
      <x:c r="J269" s="99"/>
      <x:c r="K269" s="99"/>
      <x:c r="L269" s="99"/>
      <x:c r="M269" s="99"/>
      <x:c r="N269" s="100"/>
    </x:row>
    <x:row r="270" spans="1:14" s="5" customFormat="1" ht="19.5" hidden="1" customHeight="1">
      <x:c r="A270" s="101" t="s">
        <x:v>153</x:v>
      </x:c>
      <x:c r="B270" s="101"/>
      <x:c r="C270" s="102">
        <x:v>2.669999999999999</x:v>
      </x:c>
      <x:c r="D270" s="103" t="s">
        <x:v>250</x:v>
      </x:c>
      <x:c r="E270" s="104"/>
      <x:c r="F270" s="104"/>
      <x:c r="G270" s="104">
        <x:f>G262</x:f>
        <x:v>189749</x:v>
      </x:c>
      <x:c r="H270" s="104">
        <x:f>INT(C270*G270)</x:f>
        <x:v>506629</x:v>
      </x:c>
      <x:c r="I270" s="104"/>
      <x:c r="J270" s="104"/>
      <x:c r="K270" s="104">
        <x:f t="shared" ref="K270:L274" si="34">SUM(E270,G270,I270)</x:f>
        <x:v>189749</x:v>
      </x:c>
      <x:c r="L270" s="104">
        <x:f t="shared" si="34"/>
        <x:v>506629</x:v>
      </x:c>
      <x:c r="M270" s="104"/>
      <x:c r="N270" s="100"/>
    </x:row>
    <x:row r="271" spans="1:14" s="5" customFormat="1" ht="19.5" hidden="1" customHeight="1">
      <x:c r="A271" s="101" t="s">
        <x:v>862</x:v>
      </x:c>
      <x:c r="B271" s="101"/>
      <x:c r="C271" s="102">
        <x:v>1.3199999999999994</x:v>
      </x:c>
      <x:c r="D271" s="103" t="s">
        <x:v>250</x:v>
      </x:c>
      <x:c r="E271" s="104"/>
      <x:c r="F271" s="104"/>
      <x:c r="G271" s="104">
        <x:f>G263</x:f>
        <x:v>148510</x:v>
      </x:c>
      <x:c r="H271" s="104">
        <x:f>INT(C271*G271)</x:f>
        <x:v>196033</x:v>
      </x:c>
      <x:c r="I271" s="104"/>
      <x:c r="J271" s="104"/>
      <x:c r="K271" s="104">
        <x:f t="shared" si="34"/>
        <x:v>148510</x:v>
      </x:c>
      <x:c r="L271" s="104">
        <x:f t="shared" si="34"/>
        <x:v>196033</x:v>
      </x:c>
      <x:c r="M271" s="104"/>
      <x:c r="N271" s="100"/>
    </x:row>
    <x:row r="272" spans="1:14" s="5" customFormat="1" ht="19.5" hidden="1" customHeight="1">
      <x:c r="A272" s="101" t="s">
        <x:v>227</x:v>
      </x:c>
      <x:c r="B272" s="101" t="s">
        <x:v>451</x:v>
      </x:c>
      <x:c r="C272" s="102">
        <x:v>1.6599999999999993</x:v>
      </x:c>
      <x:c r="D272" s="103" t="s">
        <x:v>220</x:v>
      </x:c>
      <x:c r="E272" s="104">
        <x:f>E264</x:f>
        <x:v>21468</x:v>
      </x:c>
      <x:c r="F272" s="104">
        <x:f>INT(C272*E272)</x:f>
        <x:v>35636</x:v>
      </x:c>
      <x:c r="G272" s="104">
        <x:f>G264</x:f>
        <x:v>47849</x:v>
      </x:c>
      <x:c r="H272" s="104">
        <x:f>INT(C272*G272)</x:f>
        <x:v>79429</x:v>
      </x:c>
      <x:c r="I272" s="104">
        <x:f>I264</x:f>
        <x:v>22383</x:v>
      </x:c>
      <x:c r="J272" s="104">
        <x:f>INT(C272*I272)</x:f>
        <x:v>37155</x:v>
      </x:c>
      <x:c r="K272" s="104">
        <x:f t="shared" si="34"/>
        <x:v>91700</x:v>
      </x:c>
      <x:c r="L272" s="104">
        <x:f t="shared" si="34"/>
        <x:v>152220</x:v>
      </x:c>
      <x:c r="M272" s="104"/>
      <x:c r="N272" s="100"/>
    </x:row>
    <x:row r="273" spans="1:14" s="5" customFormat="1" ht="19.5" hidden="1" customHeight="1">
      <x:c r="A273" s="101" t="s">
        <x:v>332</x:v>
      </x:c>
      <x:c r="B273" s="101" t="s">
        <x:v>1224</x:v>
      </x:c>
      <x:c r="C273" s="102">
        <x:v>1</x:v>
      </x:c>
      <x:c r="D273" s="103" t="s">
        <x:v>261</x:v>
      </x:c>
      <x:c r="E273" s="104">
        <x:f>E265</x:f>
        <x:v>29900</x:v>
      </x:c>
      <x:c r="F273" s="104">
        <x:f>INT(C273*E273)</x:f>
        <x:v>29900</x:v>
      </x:c>
      <x:c r="G273" s="104"/>
      <x:c r="H273" s="104"/>
      <x:c r="I273" s="104"/>
      <x:c r="J273" s="104"/>
      <x:c r="K273" s="104">
        <x:f t="shared" si="34"/>
        <x:v>29900</x:v>
      </x:c>
      <x:c r="L273" s="104">
        <x:f t="shared" si="34"/>
        <x:v>29900</x:v>
      </x:c>
      <x:c r="M273" s="104"/>
      <x:c r="N273" s="100"/>
    </x:row>
    <x:row r="274" spans="1:14" s="5" customFormat="1" ht="19.5" hidden="1" customHeight="1">
      <x:c r="A274" s="101" t="s">
        <x:v>748</x:v>
      </x:c>
      <x:c r="B274" s="101" t="s">
        <x:v>86</x:v>
      </x:c>
      <x:c r="C274" s="102">
        <x:v>70</x:v>
      </x:c>
      <x:c r="D274" s="103" t="s">
        <x:v>266</x:v>
      </x:c>
      <x:c r="E274" s="104">
        <x:f>E266</x:f>
        <x:v>400</x:v>
      </x:c>
      <x:c r="F274" s="104">
        <x:f>INT(C274*E274)</x:f>
        <x:v>28000</x:v>
      </x:c>
      <x:c r="G274" s="104"/>
      <x:c r="H274" s="104"/>
      <x:c r="I274" s="104"/>
      <x:c r="J274" s="104"/>
      <x:c r="K274" s="104">
        <x:f t="shared" si="34"/>
        <x:v>400</x:v>
      </x:c>
      <x:c r="L274" s="104">
        <x:f t="shared" si="34"/>
        <x:v>28000</x:v>
      </x:c>
      <x:c r="M274" s="104"/>
      <x:c r="N274" s="100"/>
    </x:row>
    <x:row r="275" spans="1:14" s="5" customFormat="1" ht="19.5" hidden="1" customHeight="1">
      <x:c r="A275" s="101" t="s">
        <x:v>533</x:v>
      </x:c>
      <x:c r="B275" s="101"/>
      <x:c r="C275" s="102"/>
      <x:c r="D275" s="103"/>
      <x:c r="E275" s="104"/>
      <x:c r="F275" s="104">
        <x:f>SUM(F270:F274)</x:f>
        <x:v>93536</x:v>
      </x:c>
      <x:c r="G275" s="104"/>
      <x:c r="H275" s="104">
        <x:f>SUM(H270:H274)</x:f>
        <x:v>782091</x:v>
      </x:c>
      <x:c r="I275" s="104"/>
      <x:c r="J275" s="104">
        <x:f>SUM(J270:J274)</x:f>
        <x:v>37155</x:v>
      </x:c>
      <x:c r="K275" s="104"/>
      <x:c r="L275" s="104">
        <x:f>SUM(F275,H275,J275)</x:f>
        <x:v>912782</x:v>
      </x:c>
      <x:c r="M275" s="104"/>
      <x:c r="N275" s="100"/>
    </x:row>
    <x:row r="276" spans="1:14" s="5" customFormat="1" ht="0" hidden="1" customHeight="1">
      <x:c r="A276" s="101"/>
      <x:c r="B276" s="101"/>
      <x:c r="C276" s="102"/>
      <x:c r="D276" s="103"/>
      <x:c r="E276" s="104"/>
      <x:c r="F276" s="104"/>
      <x:c r="G276" s="104"/>
      <x:c r="H276" s="104"/>
      <x:c r="I276" s="104"/>
      <x:c r="J276" s="104"/>
      <x:c r="K276" s="104"/>
      <x:c r="L276" s="104"/>
      <x:c r="M276" s="104"/>
      <x:c r="N276" s="100"/>
    </x:row>
    <x:row r="277" spans="1:14" s="5" customFormat="1" ht="19.5" customHeight="1">
      <x:c r="A277" s="96" t="s">
        <x:v>1157</x:v>
      </x:c>
      <x:c r="B277" s="96" t="s">
        <x:v>1068</x:v>
      </x:c>
      <x:c r="C277" s="97"/>
      <x:c r="D277" s="98" t="s">
        <x:v>148</x:v>
      </x:c>
      <x:c r="E277" s="99"/>
      <x:c r="F277" s="99"/>
      <x:c r="G277" s="99"/>
      <x:c r="H277" s="99"/>
      <x:c r="I277" s="99"/>
      <x:c r="J277" s="99"/>
      <x:c r="K277" s="99"/>
      <x:c r="L277" s="99"/>
      <x:c r="M277" s="99"/>
      <x:c r="N277" s="100"/>
    </x:row>
    <x:row r="278" spans="1:14" s="5" customFormat="1" ht="19.5" customHeight="1">
      <x:c r="A278" s="101" t="s">
        <x:v>153</x:v>
      </x:c>
      <x:c r="B278" s="101"/>
      <x:c r="C278" s="102">
        <x:v>0.10000000000000001</x:v>
      </x:c>
      <x:c r="D278" s="103" t="s">
        <x:v>250</x:v>
      </x:c>
      <x:c r="E278" s="104"/>
      <x:c r="F278" s="104"/>
      <x:c r="G278" s="104">
        <x:f>G270</x:f>
        <x:v>189749</x:v>
      </x:c>
      <x:c r="H278" s="104">
        <x:f>INT(C278*G278)</x:f>
        <x:v>18974</x:v>
      </x:c>
      <x:c r="I278" s="104"/>
      <x:c r="J278" s="104"/>
      <x:c r="K278" s="104">
        <x:f t="shared" ref="K278:L281" si="35">SUM(E278,G278,I278)</x:f>
        <x:v>189749</x:v>
      </x:c>
      <x:c r="L278" s="104">
        <x:f t="shared" si="35"/>
        <x:v>18974</x:v>
      </x:c>
      <x:c r="M278" s="104"/>
      <x:c r="N278" s="100"/>
    </x:row>
    <x:row r="279" spans="1:14" s="5" customFormat="1" ht="19.5" customHeight="1">
      <x:c r="A279" s="101" t="s">
        <x:v>862</x:v>
      </x:c>
      <x:c r="B279" s="101"/>
      <x:c r="C279" s="102">
        <x:v>0.059999999999999998</x:v>
      </x:c>
      <x:c r="D279" s="103" t="s">
        <x:v>250</x:v>
      </x:c>
      <x:c r="E279" s="104"/>
      <x:c r="F279" s="104"/>
      <x:c r="G279" s="104">
        <x:f>G271</x:f>
        <x:v>148510</x:v>
      </x:c>
      <x:c r="H279" s="104">
        <x:f>INT(C279*G279)</x:f>
        <x:v>8910</x:v>
      </x:c>
      <x:c r="I279" s="104"/>
      <x:c r="J279" s="104"/>
      <x:c r="K279" s="104">
        <x:f t="shared" si="35"/>
        <x:v>148510</x:v>
      </x:c>
      <x:c r="L279" s="104">
        <x:f t="shared" si="35"/>
        <x:v>8910</x:v>
      </x:c>
      <x:c r="M279" s="104"/>
      <x:c r="N279" s="100"/>
    </x:row>
    <x:row r="280" spans="1:14" s="5" customFormat="1" ht="19.5" customHeight="1">
      <x:c r="A280" s="101" t="s">
        <x:v>332</x:v>
      </x:c>
      <x:c r="B280" s="101" t="s">
        <x:v>1175</x:v>
      </x:c>
      <x:c r="C280" s="102">
        <x:v>1</x:v>
      </x:c>
      <x:c r="D280" s="103" t="s">
        <x:v>261</x:v>
      </x:c>
      <x:c r="E280" s="104">
        <x:f>E6</x:f>
        <x:v>3500</x:v>
      </x:c>
      <x:c r="F280" s="104">
        <x:f>INT(C280*E280)</x:f>
        <x:v>3500</x:v>
      </x:c>
      <x:c r="G280" s="104"/>
      <x:c r="H280" s="104"/>
      <x:c r="I280" s="104"/>
      <x:c r="J280" s="104"/>
      <x:c r="K280" s="104">
        <x:f t="shared" si="35"/>
        <x:v>3500</x:v>
      </x:c>
      <x:c r="L280" s="104">
        <x:f t="shared" si="35"/>
        <x:v>3500</x:v>
      </x:c>
      <x:c r="M280" s="104"/>
      <x:c r="N280" s="100"/>
    </x:row>
    <x:row r="281" spans="1:14" s="5" customFormat="1" ht="19.5" customHeight="1">
      <x:c r="A281" s="101" t="s">
        <x:v>748</x:v>
      </x:c>
      <x:c r="B281" s="101" t="s">
        <x:v>86</x:v>
      </x:c>
      <x:c r="C281" s="102">
        <x:v>5</x:v>
      </x:c>
      <x:c r="D281" s="103" t="s">
        <x:v>266</x:v>
      </x:c>
      <x:c r="E281" s="104">
        <x:f>E7</x:f>
        <x:v>400</x:v>
      </x:c>
      <x:c r="F281" s="104">
        <x:f>INT(C281*E281)</x:f>
        <x:v>2000</x:v>
      </x:c>
      <x:c r="G281" s="104"/>
      <x:c r="H281" s="104"/>
      <x:c r="I281" s="104"/>
      <x:c r="J281" s="104"/>
      <x:c r="K281" s="104">
        <x:f t="shared" si="35"/>
        <x:v>400</x:v>
      </x:c>
      <x:c r="L281" s="104">
        <x:f t="shared" si="35"/>
        <x:v>2000</x:v>
      </x:c>
      <x:c r="M281" s="104"/>
      <x:c r="N281" s="100"/>
    </x:row>
    <x:row r="282" spans="1:14" s="5" customFormat="1" ht="19.5" customHeight="1">
      <x:c r="A282" s="101" t="s">
        <x:v>533</x:v>
      </x:c>
      <x:c r="B282" s="101"/>
      <x:c r="C282" s="102"/>
      <x:c r="D282" s="103"/>
      <x:c r="E282" s="104"/>
      <x:c r="F282" s="104">
        <x:f>SUM(F278:F281)</x:f>
        <x:v>5500</x:v>
      </x:c>
      <x:c r="G282" s="104"/>
      <x:c r="H282" s="104">
        <x:f>SUM(H278:H281)</x:f>
        <x:v>27884</x:v>
      </x:c>
      <x:c r="I282" s="104"/>
      <x:c r="J282" s="104">
        <x:f>SUM(J278:J281)</x:f>
        <x:v>0</x:v>
      </x:c>
      <x:c r="K282" s="104"/>
      <x:c r="L282" s="104">
        <x:f>SUM(F282,H282,J282)</x:f>
        <x:v>33384</x:v>
      </x:c>
      <x:c r="M282" s="104"/>
      <x:c r="N282" s="100"/>
    </x:row>
    <x:row r="283" spans="1:14" s="5" customFormat="1" ht="19.5" customHeight="1">
      <x:c r="A283" s="105"/>
      <x:c r="B283" s="105"/>
      <x:c r="C283" s="106"/>
      <x:c r="D283" s="107"/>
      <x:c r="E283" s="108"/>
      <x:c r="F283" s="108"/>
      <x:c r="G283" s="108"/>
      <x:c r="H283" s="108"/>
      <x:c r="I283" s="108"/>
      <x:c r="J283" s="108"/>
      <x:c r="K283" s="108"/>
      <x:c r="L283" s="108"/>
      <x:c r="M283" s="108"/>
      <x:c r="N283" s="100"/>
    </x:row>
    <x:row r="284" spans="1:14" s="5" customFormat="1" ht="19.5" customHeight="1">
      <x:c r="A284" s="96" t="s">
        <x:v>1190</x:v>
      </x:c>
      <x:c r="B284" s="96" t="s">
        <x:v>107</x:v>
      </x:c>
      <x:c r="C284" s="97"/>
      <x:c r="D284" s="98" t="s">
        <x:v>148</x:v>
      </x:c>
      <x:c r="E284" s="99"/>
      <x:c r="F284" s="99"/>
      <x:c r="G284" s="99"/>
      <x:c r="H284" s="99"/>
      <x:c r="I284" s="99"/>
      <x:c r="J284" s="99"/>
      <x:c r="K284" s="99"/>
      <x:c r="L284" s="99"/>
      <x:c r="M284" s="99"/>
      <x:c r="N284" s="100"/>
    </x:row>
    <x:row r="285" spans="1:14" s="5" customFormat="1" ht="19.5" customHeight="1">
      <x:c r="A285" s="101" t="s">
        <x:v>153</x:v>
      </x:c>
      <x:c r="B285" s="101"/>
      <x:c r="C285" s="102">
        <x:v>0.17000000000000001</x:v>
      </x:c>
      <x:c r="D285" s="103" t="s">
        <x:v>250</x:v>
      </x:c>
      <x:c r="E285" s="104"/>
      <x:c r="F285" s="104"/>
      <x:c r="G285" s="104">
        <x:f>G278</x:f>
        <x:v>189749</x:v>
      </x:c>
      <x:c r="H285" s="104">
        <x:f>INT(C285*G285)</x:f>
        <x:v>32257</x:v>
      </x:c>
      <x:c r="I285" s="104"/>
      <x:c r="J285" s="104"/>
      <x:c r="K285" s="104">
        <x:f t="shared" ref="K285:L288" si="36">SUM(E285,G285,I285)</x:f>
        <x:v>189749</x:v>
      </x:c>
      <x:c r="L285" s="104">
        <x:f t="shared" si="36"/>
        <x:v>32257</x:v>
      </x:c>
      <x:c r="M285" s="104"/>
      <x:c r="N285" s="100"/>
    </x:row>
    <x:row r="286" spans="1:14" s="5" customFormat="1" ht="19.5" customHeight="1">
      <x:c r="A286" s="101" t="s">
        <x:v>862</x:v>
      </x:c>
      <x:c r="B286" s="101"/>
      <x:c r="C286" s="102">
        <x:v>0.080000000000000004</x:v>
      </x:c>
      <x:c r="D286" s="103" t="s">
        <x:v>250</x:v>
      </x:c>
      <x:c r="E286" s="104"/>
      <x:c r="F286" s="104"/>
      <x:c r="G286" s="104">
        <x:f>G279</x:f>
        <x:v>148510</x:v>
      </x:c>
      <x:c r="H286" s="104">
        <x:f>INT(C286*G286)</x:f>
        <x:v>11880</x:v>
      </x:c>
      <x:c r="I286" s="104"/>
      <x:c r="J286" s="104"/>
      <x:c r="K286" s="104">
        <x:f t="shared" si="36"/>
        <x:v>148510</x:v>
      </x:c>
      <x:c r="L286" s="104">
        <x:f t="shared" si="36"/>
        <x:v>11880</x:v>
      </x:c>
      <x:c r="M286" s="104"/>
      <x:c r="N286" s="100"/>
    </x:row>
    <x:row r="287" spans="1:14" s="5" customFormat="1" ht="19.5" customHeight="1">
      <x:c r="A287" s="101" t="s">
        <x:v>332</x:v>
      </x:c>
      <x:c r="B287" s="101" t="s">
        <x:v>1175</x:v>
      </x:c>
      <x:c r="C287" s="102">
        <x:v>1</x:v>
      </x:c>
      <x:c r="D287" s="103" t="s">
        <x:v>261</x:v>
      </x:c>
      <x:c r="E287" s="104">
        <x:f>E280</x:f>
        <x:v>3500</x:v>
      </x:c>
      <x:c r="F287" s="104">
        <x:f>INT(C287*E287)</x:f>
        <x:v>3500</x:v>
      </x:c>
      <x:c r="G287" s="104"/>
      <x:c r="H287" s="104"/>
      <x:c r="I287" s="104"/>
      <x:c r="J287" s="104"/>
      <x:c r="K287" s="104">
        <x:f t="shared" si="36"/>
        <x:v>3500</x:v>
      </x:c>
      <x:c r="L287" s="104">
        <x:f t="shared" si="36"/>
        <x:v>3500</x:v>
      </x:c>
      <x:c r="M287" s="104"/>
      <x:c r="N287" s="100"/>
    </x:row>
    <x:row r="288" spans="1:14" s="5" customFormat="1" ht="19.5" customHeight="1">
      <x:c r="A288" s="101" t="s">
        <x:v>748</x:v>
      </x:c>
      <x:c r="B288" s="101" t="s">
        <x:v>86</x:v>
      </x:c>
      <x:c r="C288" s="102">
        <x:v>10</x:v>
      </x:c>
      <x:c r="D288" s="103" t="s">
        <x:v>266</x:v>
      </x:c>
      <x:c r="E288" s="104">
        <x:f>E281</x:f>
        <x:v>400</x:v>
      </x:c>
      <x:c r="F288" s="104">
        <x:f>INT(C288*E288)</x:f>
        <x:v>4000</x:v>
      </x:c>
      <x:c r="G288" s="104"/>
      <x:c r="H288" s="104"/>
      <x:c r="I288" s="104"/>
      <x:c r="J288" s="104"/>
      <x:c r="K288" s="104">
        <x:f t="shared" si="36"/>
        <x:v>400</x:v>
      </x:c>
      <x:c r="L288" s="104">
        <x:f t="shared" si="36"/>
        <x:v>4000</x:v>
      </x:c>
      <x:c r="M288" s="104"/>
      <x:c r="N288" s="100"/>
    </x:row>
    <x:row r="289" spans="1:14" s="5" customFormat="1" ht="19.5" customHeight="1">
      <x:c r="A289" s="101" t="s">
        <x:v>533</x:v>
      </x:c>
      <x:c r="B289" s="101"/>
      <x:c r="C289" s="102"/>
      <x:c r="D289" s="103"/>
      <x:c r="E289" s="104"/>
      <x:c r="F289" s="104">
        <x:f>SUM(F285:F288)</x:f>
        <x:v>7500</x:v>
      </x:c>
      <x:c r="G289" s="104"/>
      <x:c r="H289" s="104">
        <x:f>SUM(H285:H288)</x:f>
        <x:v>44137</x:v>
      </x:c>
      <x:c r="I289" s="104"/>
      <x:c r="J289" s="104">
        <x:f>SUM(J285:J288)</x:f>
        <x:v>0</x:v>
      </x:c>
      <x:c r="K289" s="104"/>
      <x:c r="L289" s="104">
        <x:f>SUM(F289,H289,J289)</x:f>
        <x:v>51637</x:v>
      </x:c>
      <x:c r="M289" s="104"/>
      <x:c r="N289" s="100"/>
    </x:row>
    <x:row r="290" spans="1:14" s="5" customFormat="1" ht="19.5" customHeight="1">
      <x:c r="A290" s="105"/>
      <x:c r="B290" s="105"/>
      <x:c r="C290" s="106"/>
      <x:c r="D290" s="107"/>
      <x:c r="E290" s="108"/>
      <x:c r="F290" s="108"/>
      <x:c r="G290" s="108"/>
      <x:c r="H290" s="108"/>
      <x:c r="I290" s="108"/>
      <x:c r="J290" s="108"/>
      <x:c r="K290" s="108"/>
      <x:c r="L290" s="108"/>
      <x:c r="M290" s="108"/>
      <x:c r="N290" s="100"/>
    </x:row>
    <x:row r="291" spans="1:14" s="5" customFormat="1" ht="19.5" customHeight="1">
      <x:c r="A291" s="96" t="s">
        <x:v>1225</x:v>
      </x:c>
      <x:c r="B291" s="96" t="s">
        <x:v>1087</x:v>
      </x:c>
      <x:c r="C291" s="97"/>
      <x:c r="D291" s="98" t="s">
        <x:v>148</x:v>
      </x:c>
      <x:c r="E291" s="99"/>
      <x:c r="F291" s="99"/>
      <x:c r="G291" s="99"/>
      <x:c r="H291" s="99"/>
      <x:c r="I291" s="99"/>
      <x:c r="J291" s="99"/>
      <x:c r="K291" s="99"/>
      <x:c r="L291" s="99"/>
      <x:c r="M291" s="99"/>
      <x:c r="N291" s="100"/>
    </x:row>
    <x:row r="292" spans="1:14" s="5" customFormat="1" ht="19.5" customHeight="1">
      <x:c r="A292" s="101" t="s">
        <x:v>153</x:v>
      </x:c>
      <x:c r="B292" s="101"/>
      <x:c r="C292" s="102">
        <x:v>0.26000000000000001</x:v>
      </x:c>
      <x:c r="D292" s="103" t="s">
        <x:v>250</x:v>
      </x:c>
      <x:c r="E292" s="104"/>
      <x:c r="F292" s="104"/>
      <x:c r="G292" s="104">
        <x:f>G285</x:f>
        <x:v>189749</x:v>
      </x:c>
      <x:c r="H292" s="104">
        <x:f>INT(C292*G292)</x:f>
        <x:v>49334</x:v>
      </x:c>
      <x:c r="I292" s="104"/>
      <x:c r="J292" s="104"/>
      <x:c r="K292" s="104">
        <x:f t="shared" ref="K292:L295" si="37">SUM(E292,G292,I292)</x:f>
        <x:v>189749</x:v>
      </x:c>
      <x:c r="L292" s="104">
        <x:f t="shared" si="37"/>
        <x:v>49334</x:v>
      </x:c>
      <x:c r="M292" s="104"/>
      <x:c r="N292" s="100"/>
    </x:row>
    <x:row r="293" spans="1:14" s="5" customFormat="1" ht="19.5" customHeight="1">
      <x:c r="A293" s="101" t="s">
        <x:v>862</x:v>
      </x:c>
      <x:c r="B293" s="101"/>
      <x:c r="C293" s="102">
        <x:v>0.13</x:v>
      </x:c>
      <x:c r="D293" s="103" t="s">
        <x:v>250</x:v>
      </x:c>
      <x:c r="E293" s="104"/>
      <x:c r="F293" s="104"/>
      <x:c r="G293" s="104">
        <x:f>G286</x:f>
        <x:v>148510</x:v>
      </x:c>
      <x:c r="H293" s="104">
        <x:f>INT(C293*G293)</x:f>
        <x:v>19306</x:v>
      </x:c>
      <x:c r="I293" s="104"/>
      <x:c r="J293" s="104"/>
      <x:c r="K293" s="104">
        <x:f t="shared" si="37"/>
        <x:v>148510</x:v>
      </x:c>
      <x:c r="L293" s="104">
        <x:f t="shared" si="37"/>
        <x:v>19306</x:v>
      </x:c>
      <x:c r="M293" s="104"/>
      <x:c r="N293" s="100"/>
    </x:row>
    <x:row r="294" spans="1:14" s="5" customFormat="1" ht="19.5" customHeight="1">
      <x:c r="A294" s="101" t="s">
        <x:v>332</x:v>
      </x:c>
      <x:c r="B294" s="101" t="s">
        <x:v>1227</x:v>
      </x:c>
      <x:c r="C294" s="102">
        <x:v>1</x:v>
      </x:c>
      <x:c r="D294" s="103" t="s">
        <x:v>261</x:v>
      </x:c>
      <x:c r="E294" s="104">
        <x:f>E57</x:f>
        <x:v>5400</x:v>
      </x:c>
      <x:c r="F294" s="104">
        <x:f>INT(C294*E294)</x:f>
        <x:v>5400</x:v>
      </x:c>
      <x:c r="G294" s="104"/>
      <x:c r="H294" s="104"/>
      <x:c r="I294" s="104"/>
      <x:c r="J294" s="104"/>
      <x:c r="K294" s="104">
        <x:f t="shared" si="37"/>
        <x:v>5400</x:v>
      </x:c>
      <x:c r="L294" s="104">
        <x:f t="shared" si="37"/>
        <x:v>5400</x:v>
      </x:c>
      <x:c r="M294" s="104"/>
      <x:c r="N294" s="100"/>
    </x:row>
    <x:row r="295" spans="1:14" s="5" customFormat="1" ht="19.5" customHeight="1">
      <x:c r="A295" s="101" t="s">
        <x:v>748</x:v>
      </x:c>
      <x:c r="B295" s="101" t="s">
        <x:v>86</x:v>
      </x:c>
      <x:c r="C295" s="102">
        <x:v>10</x:v>
      </x:c>
      <x:c r="D295" s="103" t="s">
        <x:v>266</x:v>
      </x:c>
      <x:c r="E295" s="104">
        <x:f>E288</x:f>
        <x:v>400</x:v>
      </x:c>
      <x:c r="F295" s="104">
        <x:f>INT(C295*E295)</x:f>
        <x:v>4000</x:v>
      </x:c>
      <x:c r="G295" s="104"/>
      <x:c r="H295" s="104"/>
      <x:c r="I295" s="104"/>
      <x:c r="J295" s="104"/>
      <x:c r="K295" s="104">
        <x:f t="shared" si="37"/>
        <x:v>400</x:v>
      </x:c>
      <x:c r="L295" s="104">
        <x:f t="shared" si="37"/>
        <x:v>4000</x:v>
      </x:c>
      <x:c r="M295" s="104"/>
      <x:c r="N295" s="100"/>
    </x:row>
    <x:row r="296" spans="1:14" s="5" customFormat="1" ht="19.5" customHeight="1">
      <x:c r="A296" s="101" t="s">
        <x:v>533</x:v>
      </x:c>
      <x:c r="B296" s="101"/>
      <x:c r="C296" s="102"/>
      <x:c r="D296" s="103"/>
      <x:c r="E296" s="104"/>
      <x:c r="F296" s="104">
        <x:f>SUM(F292:F295)</x:f>
        <x:v>9400</x:v>
      </x:c>
      <x:c r="G296" s="104"/>
      <x:c r="H296" s="104">
        <x:f>SUM(H292:H295)</x:f>
        <x:v>68640</x:v>
      </x:c>
      <x:c r="I296" s="104"/>
      <x:c r="J296" s="104">
        <x:f>SUM(J292:J295)</x:f>
        <x:v>0</x:v>
      </x:c>
      <x:c r="K296" s="104"/>
      <x:c r="L296" s="104">
        <x:f>SUM(F296,H296,J296)</x:f>
        <x:v>78040</x:v>
      </x:c>
      <x:c r="M296" s="104"/>
      <x:c r="N296" s="100"/>
    </x:row>
    <x:row r="297" spans="1:14" s="5" customFormat="1" ht="19.5" customHeight="1">
      <x:c r="A297" s="101"/>
      <x:c r="B297" s="101"/>
      <x:c r="C297" s="102"/>
      <x:c r="D297" s="103"/>
      <x:c r="E297" s="104"/>
      <x:c r="F297" s="104"/>
      <x:c r="G297" s="104"/>
      <x:c r="H297" s="104"/>
      <x:c r="I297" s="104"/>
      <x:c r="J297" s="104"/>
      <x:c r="K297" s="104"/>
      <x:c r="L297" s="104"/>
      <x:c r="M297" s="104"/>
      <x:c r="N297" s="100"/>
    </x:row>
    <x:row r="298" spans="1:14" s="5" customFormat="1" ht="19.5" hidden="1" customHeight="1">
      <x:c r="A298" s="96" t="s">
        <x:v>1216</x:v>
      </x:c>
      <x:c r="B298" s="96" t="s">
        <x:v>268</x:v>
      </x:c>
      <x:c r="C298" s="97"/>
      <x:c r="D298" s="98" t="s">
        <x:v>148</x:v>
      </x:c>
      <x:c r="E298" s="99"/>
      <x:c r="F298" s="99"/>
      <x:c r="G298" s="99"/>
      <x:c r="H298" s="99"/>
      <x:c r="I298" s="99"/>
      <x:c r="J298" s="99"/>
      <x:c r="K298" s="99"/>
      <x:c r="L298" s="99"/>
      <x:c r="M298" s="99"/>
      <x:c r="N298" s="100"/>
    </x:row>
    <x:row r="299" spans="1:14" s="5" customFormat="1" ht="19.5" hidden="1" customHeight="1">
      <x:c r="A299" s="101" t="s">
        <x:v>153</x:v>
      </x:c>
      <x:c r="B299" s="101"/>
      <x:c r="C299" s="102">
        <x:v>0.40999999999999998</x:v>
      </x:c>
      <x:c r="D299" s="103" t="s">
        <x:v>250</x:v>
      </x:c>
      <x:c r="E299" s="104"/>
      <x:c r="F299" s="104"/>
      <x:c r="G299" s="104">
        <x:f>G292</x:f>
        <x:v>189749</x:v>
      </x:c>
      <x:c r="H299" s="104">
        <x:f>INT(C299*G299)</x:f>
        <x:v>77797</x:v>
      </x:c>
      <x:c r="I299" s="104"/>
      <x:c r="J299" s="104"/>
      <x:c r="K299" s="104">
        <x:f t="shared" ref="K299:L302" si="38">SUM(E299,G299,I299)</x:f>
        <x:v>189749</x:v>
      </x:c>
      <x:c r="L299" s="104">
        <x:f t="shared" si="38"/>
        <x:v>77797</x:v>
      </x:c>
      <x:c r="M299" s="104"/>
      <x:c r="N299" s="100"/>
    </x:row>
    <x:row r="300" spans="1:14" s="5" customFormat="1" ht="19.5" hidden="1" customHeight="1">
      <x:c r="A300" s="101" t="s">
        <x:v>862</x:v>
      </x:c>
      <x:c r="B300" s="101"/>
      <x:c r="C300" s="102">
        <x:v>0.23999999999999999</x:v>
      </x:c>
      <x:c r="D300" s="103" t="s">
        <x:v>250</x:v>
      </x:c>
      <x:c r="E300" s="104"/>
      <x:c r="F300" s="104"/>
      <x:c r="G300" s="104">
        <x:f>G293</x:f>
        <x:v>148510</x:v>
      </x:c>
      <x:c r="H300" s="104">
        <x:f>INT(C300*G300)</x:f>
        <x:v>35642</x:v>
      </x:c>
      <x:c r="I300" s="104"/>
      <x:c r="J300" s="104"/>
      <x:c r="K300" s="104">
        <x:f t="shared" si="38"/>
        <x:v>148510</x:v>
      </x:c>
      <x:c r="L300" s="104">
        <x:f t="shared" si="38"/>
        <x:v>35642</x:v>
      </x:c>
      <x:c r="M300" s="104"/>
      <x:c r="N300" s="100"/>
    </x:row>
    <x:row r="301" spans="1:14" s="5" customFormat="1" ht="19.5" hidden="1" customHeight="1">
      <x:c r="A301" s="101" t="s">
        <x:v>332</x:v>
      </x:c>
      <x:c r="B301" s="101" t="s">
        <x:v>1227</x:v>
      </x:c>
      <x:c r="C301" s="102">
        <x:v>1</x:v>
      </x:c>
      <x:c r="D301" s="103" t="s">
        <x:v>261</x:v>
      </x:c>
      <x:c r="E301" s="104">
        <x:f>E294</x:f>
        <x:v>5400</x:v>
      </x:c>
      <x:c r="F301" s="104">
        <x:f>INT(C301*E301)</x:f>
        <x:v>5400</x:v>
      </x:c>
      <x:c r="G301" s="104"/>
      <x:c r="H301" s="104"/>
      <x:c r="I301" s="104"/>
      <x:c r="J301" s="104"/>
      <x:c r="K301" s="104">
        <x:f t="shared" si="38"/>
        <x:v>5400</x:v>
      </x:c>
      <x:c r="L301" s="104">
        <x:f t="shared" si="38"/>
        <x:v>5400</x:v>
      </x:c>
      <x:c r="M301" s="104"/>
      <x:c r="N301" s="100"/>
    </x:row>
    <x:row r="302" spans="1:14" s="5" customFormat="1" ht="19.5" hidden="1" customHeight="1">
      <x:c r="A302" s="101" t="s">
        <x:v>748</x:v>
      </x:c>
      <x:c r="B302" s="101" t="s">
        <x:v>86</x:v>
      </x:c>
      <x:c r="C302" s="102">
        <x:v>10</x:v>
      </x:c>
      <x:c r="D302" s="103" t="s">
        <x:v>266</x:v>
      </x:c>
      <x:c r="E302" s="104">
        <x:f>E295</x:f>
        <x:v>400</x:v>
      </x:c>
      <x:c r="F302" s="104">
        <x:f>INT(C302*E302)</x:f>
        <x:v>4000</x:v>
      </x:c>
      <x:c r="G302" s="104"/>
      <x:c r="H302" s="104"/>
      <x:c r="I302" s="104"/>
      <x:c r="J302" s="104"/>
      <x:c r="K302" s="104">
        <x:f t="shared" si="38"/>
        <x:v>400</x:v>
      </x:c>
      <x:c r="L302" s="104">
        <x:f t="shared" si="38"/>
        <x:v>4000</x:v>
      </x:c>
      <x:c r="M302" s="104"/>
      <x:c r="N302" s="100"/>
    </x:row>
    <x:row r="303" spans="1:14" s="5" customFormat="1" ht="19.5" hidden="1" customHeight="1">
      <x:c r="A303" s="101" t="s">
        <x:v>533</x:v>
      </x:c>
      <x:c r="B303" s="101"/>
      <x:c r="C303" s="102"/>
      <x:c r="D303" s="103"/>
      <x:c r="E303" s="104"/>
      <x:c r="F303" s="104">
        <x:f>SUM(F299:F302)</x:f>
        <x:v>9400</x:v>
      </x:c>
      <x:c r="G303" s="104"/>
      <x:c r="H303" s="104">
        <x:f>SUM(H299:H302)</x:f>
        <x:v>113439</x:v>
      </x:c>
      <x:c r="I303" s="104"/>
      <x:c r="J303" s="104">
        <x:f>SUM(J299:J302)</x:f>
        <x:v>0</x:v>
      </x:c>
      <x:c r="K303" s="104"/>
      <x:c r="L303" s="104">
        <x:f>SUM(F303,H303,J303)</x:f>
        <x:v>122839</x:v>
      </x:c>
      <x:c r="M303" s="104"/>
      <x:c r="N303" s="100"/>
    </x:row>
    <x:row r="304" spans="1:14" s="5" customFormat="1" ht="19.5" hidden="1" customHeight="1">
      <x:c r="A304" s="101"/>
      <x:c r="B304" s="101"/>
      <x:c r="C304" s="102"/>
      <x:c r="D304" s="103"/>
      <x:c r="E304" s="104"/>
      <x:c r="F304" s="104"/>
      <x:c r="G304" s="104"/>
      <x:c r="H304" s="104"/>
      <x:c r="I304" s="104"/>
      <x:c r="J304" s="104"/>
      <x:c r="K304" s="104"/>
      <x:c r="L304" s="104"/>
      <x:c r="M304" s="104"/>
      <x:c r="N304" s="100"/>
    </x:row>
    <x:row r="305" spans="1:14" s="5" customFormat="1" ht="19.5" customHeight="1">
      <x:c r="A305" s="96" t="s">
        <x:v>1210</x:v>
      </x:c>
      <x:c r="B305" s="96" t="s">
        <x:v>1049</x:v>
      </x:c>
      <x:c r="C305" s="97"/>
      <x:c r="D305" s="98" t="s">
        <x:v>148</x:v>
      </x:c>
      <x:c r="E305" s="99"/>
      <x:c r="F305" s="99"/>
      <x:c r="G305" s="99"/>
      <x:c r="H305" s="99"/>
      <x:c r="I305" s="99"/>
      <x:c r="J305" s="99"/>
      <x:c r="K305" s="99"/>
      <x:c r="L305" s="99"/>
      <x:c r="M305" s="99"/>
      <x:c r="N305" s="100"/>
    </x:row>
    <x:row r="306" spans="1:14" s="5" customFormat="1" ht="19.5" customHeight="1">
      <x:c r="A306" s="101" t="s">
        <x:v>153</x:v>
      </x:c>
      <x:c r="B306" s="101"/>
      <x:c r="C306" s="102">
        <x:v>0.19</x:v>
      </x:c>
      <x:c r="D306" s="103" t="s">
        <x:v>250</x:v>
      </x:c>
      <x:c r="E306" s="104"/>
      <x:c r="F306" s="104"/>
      <x:c r="G306" s="104">
        <x:f>G299</x:f>
        <x:v>189749</x:v>
      </x:c>
      <x:c r="H306" s="104">
        <x:f>INT(C306*G306)</x:f>
        <x:v>36052</x:v>
      </x:c>
      <x:c r="I306" s="104"/>
      <x:c r="J306" s="104"/>
      <x:c r="K306" s="104">
        <x:f t="shared" ref="K306:L310" si="39">SUM(E306,G306,I306)</x:f>
        <x:v>189749</x:v>
      </x:c>
      <x:c r="L306" s="104">
        <x:f t="shared" si="39"/>
        <x:v>36052</x:v>
      </x:c>
      <x:c r="M306" s="104"/>
      <x:c r="N306" s="100"/>
    </x:row>
    <x:row r="307" spans="1:14" s="5" customFormat="1" ht="19.5" customHeight="1">
      <x:c r="A307" s="101" t="s">
        <x:v>862</x:v>
      </x:c>
      <x:c r="B307" s="101"/>
      <x:c r="C307" s="102">
        <x:v>0.11</x:v>
      </x:c>
      <x:c r="D307" s="103" t="s">
        <x:v>250</x:v>
      </x:c>
      <x:c r="E307" s="104"/>
      <x:c r="F307" s="104"/>
      <x:c r="G307" s="104">
        <x:f>G300</x:f>
        <x:v>148510</x:v>
      </x:c>
      <x:c r="H307" s="104">
        <x:f>INT(C307*G307)</x:f>
        <x:v>16336</x:v>
      </x:c>
      <x:c r="I307" s="104"/>
      <x:c r="J307" s="104"/>
      <x:c r="K307" s="104">
        <x:f t="shared" si="39"/>
        <x:v>148510</x:v>
      </x:c>
      <x:c r="L307" s="104">
        <x:f t="shared" si="39"/>
        <x:v>16336</x:v>
      </x:c>
      <x:c r="M307" s="104"/>
      <x:c r="N307" s="100"/>
    </x:row>
    <x:row r="308" spans="1:14" s="5" customFormat="1" ht="19.5" customHeight="1">
      <x:c r="A308" s="101" t="s">
        <x:v>227</x:v>
      </x:c>
      <x:c r="B308" s="101" t="s">
        <x:v>123</x:v>
      </x:c>
      <x:c r="C308" s="102">
        <x:v>0.37</x:v>
      </x:c>
      <x:c r="D308" s="103" t="s">
        <x:v>220</x:v>
      </x:c>
      <x:c r="E308" s="104">
        <x:f>E48</x:f>
        <x:v>18321</x:v>
      </x:c>
      <x:c r="F308" s="104">
        <x:f>INT(C308*E308)</x:f>
        <x:v>6778</x:v>
      </x:c>
      <x:c r="G308" s="104">
        <x:f>G48</x:f>
        <x:v>47849</x:v>
      </x:c>
      <x:c r="H308" s="104">
        <x:f>INT(C308*G308)</x:f>
        <x:v>17704</x:v>
      </x:c>
      <x:c r="I308" s="104">
        <x:f>I48</x:f>
        <x:v>15965</x:v>
      </x:c>
      <x:c r="J308" s="104">
        <x:f>INT(C308*I308)</x:f>
        <x:v>5907</x:v>
      </x:c>
      <x:c r="K308" s="104">
        <x:f t="shared" si="39"/>
        <x:v>82135</x:v>
      </x:c>
      <x:c r="L308" s="104">
        <x:f t="shared" si="39"/>
        <x:v>30389</x:v>
      </x:c>
      <x:c r="M308" s="104"/>
      <x:c r="N308" s="100"/>
    </x:row>
    <x:row r="309" spans="1:14" s="5" customFormat="1" ht="19.5" customHeight="1">
      <x:c r="A309" s="101" t="s">
        <x:v>332</x:v>
      </x:c>
      <x:c r="B309" s="101" t="s">
        <x:v>1227</x:v>
      </x:c>
      <x:c r="C309" s="102">
        <x:v>1</x:v>
      </x:c>
      <x:c r="D309" s="103" t="s">
        <x:v>261</x:v>
      </x:c>
      <x:c r="E309" s="104">
        <x:f>E301</x:f>
        <x:v>5400</x:v>
      </x:c>
      <x:c r="F309" s="104">
        <x:f>INT(C309*E309)</x:f>
        <x:v>5400</x:v>
      </x:c>
      <x:c r="G309" s="104"/>
      <x:c r="H309" s="104"/>
      <x:c r="I309" s="104"/>
      <x:c r="J309" s="104"/>
      <x:c r="K309" s="104">
        <x:f t="shared" si="39"/>
        <x:v>5400</x:v>
      </x:c>
      <x:c r="L309" s="104">
        <x:f t="shared" si="39"/>
        <x:v>5400</x:v>
      </x:c>
      <x:c r="M309" s="104"/>
      <x:c r="N309" s="100"/>
    </x:row>
    <x:row r="310" spans="1:14" s="5" customFormat="1" ht="19.5" customHeight="1">
      <x:c r="A310" s="101" t="s">
        <x:v>748</x:v>
      </x:c>
      <x:c r="B310" s="101" t="s">
        <x:v>86</x:v>
      </x:c>
      <x:c r="C310" s="102">
        <x:v>15</x:v>
      </x:c>
      <x:c r="D310" s="103" t="s">
        <x:v>266</x:v>
      </x:c>
      <x:c r="E310" s="104">
        <x:f>E302</x:f>
        <x:v>400</x:v>
      </x:c>
      <x:c r="F310" s="104">
        <x:f>INT(C310*E310)</x:f>
        <x:v>6000</x:v>
      </x:c>
      <x:c r="G310" s="104"/>
      <x:c r="H310" s="104"/>
      <x:c r="I310" s="104"/>
      <x:c r="J310" s="104"/>
      <x:c r="K310" s="104">
        <x:f t="shared" si="39"/>
        <x:v>400</x:v>
      </x:c>
      <x:c r="L310" s="104">
        <x:f t="shared" si="39"/>
        <x:v>6000</x:v>
      </x:c>
      <x:c r="M310" s="104"/>
      <x:c r="N310" s="100"/>
    </x:row>
    <x:row r="311" spans="1:14" s="5" customFormat="1" ht="19.5" customHeight="1">
      <x:c r="A311" s="101" t="s">
        <x:v>533</x:v>
      </x:c>
      <x:c r="B311" s="101"/>
      <x:c r="C311" s="102"/>
      <x:c r="D311" s="103"/>
      <x:c r="E311" s="104"/>
      <x:c r="F311" s="104">
        <x:f>SUM(F306:F310)</x:f>
        <x:v>18178</x:v>
      </x:c>
      <x:c r="G311" s="104"/>
      <x:c r="H311" s="104">
        <x:f>SUM(H306:H310)</x:f>
        <x:v>70092</x:v>
      </x:c>
      <x:c r="I311" s="104"/>
      <x:c r="J311" s="104">
        <x:f>SUM(J306:J310)</x:f>
        <x:v>5907</x:v>
      </x:c>
      <x:c r="K311" s="104"/>
      <x:c r="L311" s="104">
        <x:f>SUM(F311,H311,J311)</x:f>
        <x:v>94177</x:v>
      </x:c>
      <x:c r="M311" s="104"/>
      <x:c r="N311" s="100"/>
    </x:row>
    <x:row r="312" spans="1:14" s="5" customFormat="1" ht="19.5" customHeight="1">
      <x:c r="A312" s="101"/>
      <x:c r="B312" s="101"/>
      <x:c r="C312" s="102"/>
      <x:c r="D312" s="103"/>
      <x:c r="E312" s="104"/>
      <x:c r="F312" s="104"/>
      <x:c r="G312" s="104"/>
      <x:c r="H312" s="104"/>
      <x:c r="I312" s="104"/>
      <x:c r="J312" s="104"/>
      <x:c r="K312" s="104"/>
      <x:c r="L312" s="104"/>
      <x:c r="M312" s="104"/>
      <x:c r="N312" s="100"/>
    </x:row>
    <x:row r="313" spans="1:14" s="5" customFormat="1" ht="19.5" hidden="1" customHeight="1">
      <x:c r="A313" s="96" t="s">
        <x:v>1026</x:v>
      </x:c>
      <x:c r="B313" s="96" t="s">
        <x:v>301</x:v>
      </x:c>
      <x:c r="C313" s="97"/>
      <x:c r="D313" s="98" t="s">
        <x:v>148</x:v>
      </x:c>
      <x:c r="E313" s="99"/>
      <x:c r="F313" s="99"/>
      <x:c r="G313" s="99"/>
      <x:c r="H313" s="99"/>
      <x:c r="I313" s="99"/>
      <x:c r="J313" s="99"/>
      <x:c r="K313" s="99"/>
      <x:c r="L313" s="99"/>
      <x:c r="M313" s="99"/>
      <x:c r="N313" s="100"/>
    </x:row>
    <x:row r="314" spans="1:14" s="5" customFormat="1" ht="19.5" hidden="1" customHeight="1">
      <x:c r="A314" s="101" t="s">
        <x:v>153</x:v>
      </x:c>
      <x:c r="B314" s="101"/>
      <x:c r="C314" s="102">
        <x:v>0.38</x:v>
      </x:c>
      <x:c r="D314" s="103" t="s">
        <x:v>250</x:v>
      </x:c>
      <x:c r="E314" s="104"/>
      <x:c r="F314" s="104"/>
      <x:c r="G314" s="104">
        <x:f>G306</x:f>
        <x:v>189749</x:v>
      </x:c>
      <x:c r="H314" s="104">
        <x:f>INT(C314*G314)</x:f>
        <x:v>72104</x:v>
      </x:c>
      <x:c r="I314" s="104"/>
      <x:c r="J314" s="104"/>
      <x:c r="K314" s="104">
        <x:f t="shared" ref="K314:L318" si="40">SUM(E314,G314,I314)</x:f>
        <x:v>189749</x:v>
      </x:c>
      <x:c r="L314" s="104">
        <x:f t="shared" si="40"/>
        <x:v>72104</x:v>
      </x:c>
      <x:c r="M314" s="104"/>
      <x:c r="N314" s="100"/>
    </x:row>
    <x:row r="315" spans="1:14" s="5" customFormat="1" ht="19.5" hidden="1" customHeight="1">
      <x:c r="A315" s="101" t="s">
        <x:v>862</x:v>
      </x:c>
      <x:c r="B315" s="101"/>
      <x:c r="C315" s="102">
        <x:v>0.17999999999999999</x:v>
      </x:c>
      <x:c r="D315" s="103" t="s">
        <x:v>250</x:v>
      </x:c>
      <x:c r="E315" s="104"/>
      <x:c r="F315" s="104"/>
      <x:c r="G315" s="104">
        <x:f>G307</x:f>
        <x:v>148510</x:v>
      </x:c>
      <x:c r="H315" s="104">
        <x:f>INT(C315*G315)</x:f>
        <x:v>26731</x:v>
      </x:c>
      <x:c r="I315" s="104"/>
      <x:c r="J315" s="104"/>
      <x:c r="K315" s="104">
        <x:f t="shared" si="40"/>
        <x:v>148510</x:v>
      </x:c>
      <x:c r="L315" s="104">
        <x:f t="shared" si="40"/>
        <x:v>26731</x:v>
      </x:c>
      <x:c r="M315" s="104"/>
      <x:c r="N315" s="100"/>
    </x:row>
    <x:row r="316" spans="1:14" s="5" customFormat="1" ht="19.5" hidden="1" customHeight="1">
      <x:c r="A316" s="101" t="s">
        <x:v>227</x:v>
      </x:c>
      <x:c r="B316" s="101" t="s">
        <x:v>123</x:v>
      </x:c>
      <x:c r="C316" s="102">
        <x:v>0.28000000000000003</x:v>
      </x:c>
      <x:c r="D316" s="103" t="s">
        <x:v>220</x:v>
      </x:c>
      <x:c r="E316" s="104">
        <x:f>E308</x:f>
        <x:v>18321</x:v>
      </x:c>
      <x:c r="F316" s="104">
        <x:f>INT(C316*E316)</x:f>
        <x:v>5129</x:v>
      </x:c>
      <x:c r="G316" s="104">
        <x:f>G308</x:f>
        <x:v>47849</x:v>
      </x:c>
      <x:c r="H316" s="104">
        <x:f>INT(C316*G316)</x:f>
        <x:v>13397</x:v>
      </x:c>
      <x:c r="I316" s="104">
        <x:f>I308</x:f>
        <x:v>15965</x:v>
      </x:c>
      <x:c r="J316" s="104">
        <x:f>INT(C316*I316)</x:f>
        <x:v>4470</x:v>
      </x:c>
      <x:c r="K316" s="104">
        <x:f t="shared" si="40"/>
        <x:v>82135</x:v>
      </x:c>
      <x:c r="L316" s="104">
        <x:f t="shared" si="40"/>
        <x:v>22996</x:v>
      </x:c>
      <x:c r="M316" s="104"/>
      <x:c r="N316" s="100"/>
    </x:row>
    <x:row r="317" spans="1:14" s="5" customFormat="1" ht="19.5" hidden="1" customHeight="1">
      <x:c r="A317" s="101" t="s">
        <x:v>332</x:v>
      </x:c>
      <x:c r="B317" s="101" t="s">
        <x:v>1227</x:v>
      </x:c>
      <x:c r="C317" s="102">
        <x:v>1</x:v>
      </x:c>
      <x:c r="D317" s="103" t="s">
        <x:v>261</x:v>
      </x:c>
      <x:c r="E317" s="104">
        <x:f>E309</x:f>
        <x:v>5400</x:v>
      </x:c>
      <x:c r="F317" s="104">
        <x:f>INT(C317*E317)</x:f>
        <x:v>5400</x:v>
      </x:c>
      <x:c r="G317" s="104"/>
      <x:c r="H317" s="104"/>
      <x:c r="I317" s="104"/>
      <x:c r="J317" s="104"/>
      <x:c r="K317" s="104">
        <x:f t="shared" si="40"/>
        <x:v>5400</x:v>
      </x:c>
      <x:c r="L317" s="104">
        <x:f t="shared" si="40"/>
        <x:v>5400</x:v>
      </x:c>
      <x:c r="M317" s="104"/>
      <x:c r="N317" s="100"/>
    </x:row>
    <x:row r="318" spans="1:14" s="5" customFormat="1" ht="19.5" hidden="1" customHeight="1">
      <x:c r="A318" s="101" t="s">
        <x:v>748</x:v>
      </x:c>
      <x:c r="B318" s="101" t="s">
        <x:v>86</x:v>
      </x:c>
      <x:c r="C318" s="102">
        <x:v>15</x:v>
      </x:c>
      <x:c r="D318" s="103" t="s">
        <x:v>266</x:v>
      </x:c>
      <x:c r="E318" s="104">
        <x:f>E310</x:f>
        <x:v>400</x:v>
      </x:c>
      <x:c r="F318" s="104">
        <x:f>INT(C318*E318)</x:f>
        <x:v>6000</x:v>
      </x:c>
      <x:c r="G318" s="104"/>
      <x:c r="H318" s="104"/>
      <x:c r="I318" s="104"/>
      <x:c r="J318" s="104"/>
      <x:c r="K318" s="104">
        <x:f t="shared" si="40"/>
        <x:v>400</x:v>
      </x:c>
      <x:c r="L318" s="104">
        <x:f t="shared" si="40"/>
        <x:v>6000</x:v>
      </x:c>
      <x:c r="M318" s="104"/>
      <x:c r="N318" s="100"/>
    </x:row>
    <x:row r="319" spans="1:14" s="5" customFormat="1" ht="19.5" hidden="1" customHeight="1">
      <x:c r="A319" s="101" t="s">
        <x:v>533</x:v>
      </x:c>
      <x:c r="B319" s="101"/>
      <x:c r="C319" s="102"/>
      <x:c r="D319" s="103"/>
      <x:c r="E319" s="104"/>
      <x:c r="F319" s="104">
        <x:f>SUM(F314:F318)</x:f>
        <x:v>16529</x:v>
      </x:c>
      <x:c r="G319" s="104"/>
      <x:c r="H319" s="104">
        <x:f>SUM(H314:H318)</x:f>
        <x:v>112232</x:v>
      </x:c>
      <x:c r="I319" s="104"/>
      <x:c r="J319" s="104">
        <x:f>SUM(J314:J318)</x:f>
        <x:v>4470</x:v>
      </x:c>
      <x:c r="K319" s="104"/>
      <x:c r="L319" s="104">
        <x:f>SUM(F319,H319,J319)</x:f>
        <x:v>133231</x:v>
      </x:c>
      <x:c r="M319" s="104"/>
      <x:c r="N319" s="100"/>
    </x:row>
    <x:row r="320" spans="1:14" s="5" customFormat="1" ht="19.5" hidden="1" customHeight="1">
      <x:c r="A320" s="101"/>
      <x:c r="B320" s="101"/>
      <x:c r="C320" s="102"/>
      <x:c r="D320" s="103"/>
      <x:c r="E320" s="104"/>
      <x:c r="F320" s="104"/>
      <x:c r="G320" s="104"/>
      <x:c r="H320" s="104"/>
      <x:c r="I320" s="104"/>
      <x:c r="J320" s="104"/>
      <x:c r="K320" s="104"/>
      <x:c r="L320" s="104"/>
      <x:c r="M320" s="104"/>
      <x:c r="N320" s="100"/>
    </x:row>
    <x:row r="321" spans="1:14" s="5" customFormat="1" ht="19.5" customHeight="1">
      <x:c r="A321" s="96" t="s">
        <x:v>1235</x:v>
      </x:c>
      <x:c r="B321" s="96" t="s">
        <x:v>1272</x:v>
      </x:c>
      <x:c r="C321" s="97"/>
      <x:c r="D321" s="98" t="s">
        <x:v>148</x:v>
      </x:c>
      <x:c r="E321" s="99"/>
      <x:c r="F321" s="99"/>
      <x:c r="G321" s="99"/>
      <x:c r="H321" s="99"/>
      <x:c r="I321" s="99"/>
      <x:c r="J321" s="99"/>
      <x:c r="K321" s="99"/>
      <x:c r="L321" s="99"/>
      <x:c r="M321" s="99"/>
      <x:c r="N321" s="100"/>
    </x:row>
    <x:row r="322" spans="1:14" s="5" customFormat="1" ht="19.5" customHeight="1">
      <x:c r="A322" s="101" t="s">
        <x:v>153</x:v>
      </x:c>
      <x:c r="B322" s="101"/>
      <x:c r="C322" s="102">
        <x:v>0.23999999999999999</x:v>
      </x:c>
      <x:c r="D322" s="103" t="s">
        <x:v>250</x:v>
      </x:c>
      <x:c r="E322" s="104"/>
      <x:c r="F322" s="104"/>
      <x:c r="G322" s="104">
        <x:f>G314</x:f>
        <x:v>189749</x:v>
      </x:c>
      <x:c r="H322" s="104">
        <x:f>INT(C322*G322)</x:f>
        <x:v>45539</x:v>
      </x:c>
      <x:c r="I322" s="104"/>
      <x:c r="J322" s="104"/>
      <x:c r="K322" s="104">
        <x:f t="shared" ref="K322:L326" si="41">SUM(E322,G322,I322)</x:f>
        <x:v>189749</x:v>
      </x:c>
      <x:c r="L322" s="104">
        <x:f t="shared" si="41"/>
        <x:v>45539</x:v>
      </x:c>
      <x:c r="M322" s="104"/>
      <x:c r="N322" s="100"/>
    </x:row>
    <x:row r="323" spans="1:14" s="5" customFormat="1" ht="19.5" customHeight="1">
      <x:c r="A323" s="101" t="s">
        <x:v>862</x:v>
      </x:c>
      <x:c r="B323" s="101"/>
      <x:c r="C323" s="102">
        <x:v>0.13</x:v>
      </x:c>
      <x:c r="D323" s="103" t="s">
        <x:v>250</x:v>
      </x:c>
      <x:c r="E323" s="104"/>
      <x:c r="F323" s="104"/>
      <x:c r="G323" s="104">
        <x:f>G315</x:f>
        <x:v>148510</x:v>
      </x:c>
      <x:c r="H323" s="104">
        <x:f>INT(C323*G323)</x:f>
        <x:v>19306</x:v>
      </x:c>
      <x:c r="I323" s="104"/>
      <x:c r="J323" s="104"/>
      <x:c r="K323" s="104">
        <x:f t="shared" si="41"/>
        <x:v>148510</x:v>
      </x:c>
      <x:c r="L323" s="104">
        <x:f t="shared" si="41"/>
        <x:v>19306</x:v>
      </x:c>
      <x:c r="M323" s="104"/>
      <x:c r="N323" s="100"/>
    </x:row>
    <x:row r="324" spans="1:14" s="5" customFormat="1" ht="19.5" customHeight="1">
      <x:c r="A324" s="101" t="s">
        <x:v>227</x:v>
      </x:c>
      <x:c r="B324" s="101" t="s">
        <x:v>123</x:v>
      </x:c>
      <x:c r="C324" s="102">
        <x:v>0.42999999999999999</x:v>
      </x:c>
      <x:c r="D324" s="103" t="s">
        <x:v>220</x:v>
      </x:c>
      <x:c r="E324" s="104">
        <x:f>E316</x:f>
        <x:v>18321</x:v>
      </x:c>
      <x:c r="F324" s="104">
        <x:f>INT(C324*E324)</x:f>
        <x:v>7878</x:v>
      </x:c>
      <x:c r="G324" s="104">
        <x:f>G316</x:f>
        <x:v>47849</x:v>
      </x:c>
      <x:c r="H324" s="104">
        <x:f>INT(C324*G324)</x:f>
        <x:v>20575</x:v>
      </x:c>
      <x:c r="I324" s="104">
        <x:f>I316</x:f>
        <x:v>15965</x:v>
      </x:c>
      <x:c r="J324" s="104">
        <x:f>INT(C324*I324)</x:f>
        <x:v>6864</x:v>
      </x:c>
      <x:c r="K324" s="104">
        <x:f t="shared" si="41"/>
        <x:v>82135</x:v>
      </x:c>
      <x:c r="L324" s="104">
        <x:f t="shared" si="41"/>
        <x:v>35317</x:v>
      </x:c>
      <x:c r="M324" s="104"/>
      <x:c r="N324" s="100"/>
    </x:row>
    <x:row r="325" spans="1:14" s="5" customFormat="1" ht="19.5" customHeight="1">
      <x:c r="A325" s="101" t="s">
        <x:v>332</x:v>
      </x:c>
      <x:c r="B325" s="101" t="s">
        <x:v>1240</x:v>
      </x:c>
      <x:c r="C325" s="102">
        <x:v>1</x:v>
      </x:c>
      <x:c r="D325" s="103" t="s">
        <x:v>261</x:v>
      </x:c>
      <x:c r="E325" s="104">
        <x:f>E89</x:f>
        <x:v>11400</x:v>
      </x:c>
      <x:c r="F325" s="104">
        <x:f>INT(C325*E325)</x:f>
        <x:v>11400</x:v>
      </x:c>
      <x:c r="G325" s="104"/>
      <x:c r="H325" s="104"/>
      <x:c r="I325" s="104"/>
      <x:c r="J325" s="104"/>
      <x:c r="K325" s="104">
        <x:f t="shared" si="41"/>
        <x:v>11400</x:v>
      </x:c>
      <x:c r="L325" s="104">
        <x:f t="shared" si="41"/>
        <x:v>11400</x:v>
      </x:c>
      <x:c r="M325" s="104"/>
      <x:c r="N325" s="100"/>
    </x:row>
    <x:row r="326" spans="1:14" s="5" customFormat="1" ht="19.5" customHeight="1">
      <x:c r="A326" s="101" t="s">
        <x:v>748</x:v>
      </x:c>
      <x:c r="B326" s="101" t="s">
        <x:v>86</x:v>
      </x:c>
      <x:c r="C326" s="102">
        <x:v>15</x:v>
      </x:c>
      <x:c r="D326" s="103" t="s">
        <x:v>266</x:v>
      </x:c>
      <x:c r="E326" s="104">
        <x:f>E318</x:f>
        <x:v>400</x:v>
      </x:c>
      <x:c r="F326" s="104">
        <x:f>INT(C326*E326)</x:f>
        <x:v>6000</x:v>
      </x:c>
      <x:c r="G326" s="104"/>
      <x:c r="H326" s="104"/>
      <x:c r="I326" s="104"/>
      <x:c r="J326" s="104"/>
      <x:c r="K326" s="104">
        <x:f t="shared" si="41"/>
        <x:v>400</x:v>
      </x:c>
      <x:c r="L326" s="104">
        <x:f t="shared" si="41"/>
        <x:v>6000</x:v>
      </x:c>
      <x:c r="M326" s="104"/>
      <x:c r="N326" s="100"/>
    </x:row>
    <x:row r="327" spans="1:14" s="5" customFormat="1" ht="19.5" customHeight="1">
      <x:c r="A327" s="101" t="s">
        <x:v>533</x:v>
      </x:c>
      <x:c r="B327" s="101"/>
      <x:c r="C327" s="102"/>
      <x:c r="D327" s="103"/>
      <x:c r="E327" s="104"/>
      <x:c r="F327" s="104">
        <x:f>SUM(F322:F326)</x:f>
        <x:v>25278</x:v>
      </x:c>
      <x:c r="G327" s="104"/>
      <x:c r="H327" s="104">
        <x:f>SUM(H322:H326)</x:f>
        <x:v>85420</x:v>
      </x:c>
      <x:c r="I327" s="104"/>
      <x:c r="J327" s="104">
        <x:f>SUM(J322:J326)</x:f>
        <x:v>6864</x:v>
      </x:c>
      <x:c r="K327" s="104"/>
      <x:c r="L327" s="104">
        <x:f>SUM(F327,H327,J327)</x:f>
        <x:v>117562</x:v>
      </x:c>
      <x:c r="M327" s="104"/>
      <x:c r="N327" s="100"/>
    </x:row>
    <x:row r="328" spans="1:14" s="5" customFormat="1" ht="19.5" customHeight="1">
      <x:c r="A328" s="101"/>
      <x:c r="B328" s="101"/>
      <x:c r="C328" s="102"/>
      <x:c r="D328" s="103"/>
      <x:c r="E328" s="104"/>
      <x:c r="F328" s="104"/>
      <x:c r="G328" s="104"/>
      <x:c r="H328" s="104"/>
      <x:c r="I328" s="104"/>
      <x:c r="J328" s="104"/>
      <x:c r="K328" s="104"/>
      <x:c r="L328" s="104"/>
      <x:c r="M328" s="104"/>
      <x:c r="N328" s="100"/>
    </x:row>
    <x:row r="329" spans="1:14" s="5" customFormat="1" ht="19.5" hidden="1" customHeight="1">
      <x:c r="A329" s="96" t="s">
        <x:v>1034</x:v>
      </x:c>
      <x:c r="B329" s="96" t="s">
        <x:v>304</x:v>
      </x:c>
      <x:c r="C329" s="97"/>
      <x:c r="D329" s="98" t="s">
        <x:v>148</x:v>
      </x:c>
      <x:c r="E329" s="99"/>
      <x:c r="F329" s="99"/>
      <x:c r="G329" s="99"/>
      <x:c r="H329" s="99"/>
      <x:c r="I329" s="99"/>
      <x:c r="J329" s="99"/>
      <x:c r="K329" s="99"/>
      <x:c r="L329" s="99"/>
      <x:c r="M329" s="99"/>
      <x:c r="N329" s="100"/>
    </x:row>
    <x:row r="330" spans="1:14" s="5" customFormat="1" ht="19.5" hidden="1" customHeight="1">
      <x:c r="A330" s="101" t="s">
        <x:v>153</x:v>
      </x:c>
      <x:c r="B330" s="101"/>
      <x:c r="C330" s="102">
        <x:v>0.48999999999999999</x:v>
      </x:c>
      <x:c r="D330" s="103" t="s">
        <x:v>250</x:v>
      </x:c>
      <x:c r="E330" s="104"/>
      <x:c r="F330" s="104"/>
      <x:c r="G330" s="104">
        <x:f>G322</x:f>
        <x:v>189749</x:v>
      </x:c>
      <x:c r="H330" s="104">
        <x:f>INT(C330*G330)</x:f>
        <x:v>92977</x:v>
      </x:c>
      <x:c r="I330" s="104"/>
      <x:c r="J330" s="104"/>
      <x:c r="K330" s="104">
        <x:f t="shared" ref="K330:L334" si="42">SUM(E330,G330,I330)</x:f>
        <x:v>189749</x:v>
      </x:c>
      <x:c r="L330" s="104">
        <x:f t="shared" si="42"/>
        <x:v>92977</x:v>
      </x:c>
      <x:c r="M330" s="104"/>
      <x:c r="N330" s="100"/>
    </x:row>
    <x:row r="331" spans="1:14" s="5" customFormat="1" ht="19.5" hidden="1" customHeight="1">
      <x:c r="A331" s="101" t="s">
        <x:v>862</x:v>
      </x:c>
      <x:c r="B331" s="101"/>
      <x:c r="C331" s="102">
        <x:v>0.23999999999999999</x:v>
      </x:c>
      <x:c r="D331" s="103" t="s">
        <x:v>250</x:v>
      </x:c>
      <x:c r="E331" s="104"/>
      <x:c r="F331" s="104"/>
      <x:c r="G331" s="104">
        <x:f>G323</x:f>
        <x:v>148510</x:v>
      </x:c>
      <x:c r="H331" s="104">
        <x:f>INT(C331*G331)</x:f>
        <x:v>35642</x:v>
      </x:c>
      <x:c r="I331" s="104"/>
      <x:c r="J331" s="104"/>
      <x:c r="K331" s="104">
        <x:f t="shared" si="42"/>
        <x:v>148510</x:v>
      </x:c>
      <x:c r="L331" s="104">
        <x:f t="shared" si="42"/>
        <x:v>35642</x:v>
      </x:c>
      <x:c r="M331" s="104"/>
      <x:c r="N331" s="100"/>
    </x:row>
    <x:row r="332" spans="1:14" s="5" customFormat="1" ht="19.5" hidden="1" customHeight="1">
      <x:c r="A332" s="101" t="s">
        <x:v>227</x:v>
      </x:c>
      <x:c r="B332" s="101" t="s">
        <x:v>123</x:v>
      </x:c>
      <x:c r="C332" s="102">
        <x:v>0.35999999999999999</x:v>
      </x:c>
      <x:c r="D332" s="103" t="s">
        <x:v>220</x:v>
      </x:c>
      <x:c r="E332" s="104">
        <x:f>E324</x:f>
        <x:v>18321</x:v>
      </x:c>
      <x:c r="F332" s="104">
        <x:f>INT(C332*E332)</x:f>
        <x:v>6595</x:v>
      </x:c>
      <x:c r="G332" s="104">
        <x:f>G324</x:f>
        <x:v>47849</x:v>
      </x:c>
      <x:c r="H332" s="104">
        <x:f>INT(C332*G332)</x:f>
        <x:v>17225</x:v>
      </x:c>
      <x:c r="I332" s="104">
        <x:f>I324</x:f>
        <x:v>15965</x:v>
      </x:c>
      <x:c r="J332" s="104">
        <x:f>INT(C332*I332)</x:f>
        <x:v>5747</x:v>
      </x:c>
      <x:c r="K332" s="104">
        <x:f t="shared" si="42"/>
        <x:v>82135</x:v>
      </x:c>
      <x:c r="L332" s="104">
        <x:f t="shared" si="42"/>
        <x:v>29567</x:v>
      </x:c>
      <x:c r="M332" s="104"/>
      <x:c r="N332" s="100"/>
    </x:row>
    <x:row r="333" spans="1:14" s="5" customFormat="1" ht="19.5" hidden="1" customHeight="1">
      <x:c r="A333" s="101" t="s">
        <x:v>332</x:v>
      </x:c>
      <x:c r="B333" s="101" t="s">
        <x:v>1240</x:v>
      </x:c>
      <x:c r="C333" s="102">
        <x:v>1</x:v>
      </x:c>
      <x:c r="D333" s="103" t="s">
        <x:v>261</x:v>
      </x:c>
      <x:c r="E333" s="104">
        <x:f>E325</x:f>
        <x:v>11400</x:v>
      </x:c>
      <x:c r="F333" s="104">
        <x:f>INT(C333*E333)</x:f>
        <x:v>11400</x:v>
      </x:c>
      <x:c r="G333" s="104"/>
      <x:c r="H333" s="104"/>
      <x:c r="I333" s="104"/>
      <x:c r="J333" s="104"/>
      <x:c r="K333" s="104">
        <x:f t="shared" si="42"/>
        <x:v>11400</x:v>
      </x:c>
      <x:c r="L333" s="104">
        <x:f t="shared" si="42"/>
        <x:v>11400</x:v>
      </x:c>
      <x:c r="M333" s="104"/>
      <x:c r="N333" s="100"/>
    </x:row>
    <x:row r="334" spans="1:14" s="5" customFormat="1" ht="19.5" hidden="1" customHeight="1">
      <x:c r="A334" s="101" t="s">
        <x:v>748</x:v>
      </x:c>
      <x:c r="B334" s="101" t="s">
        <x:v>86</x:v>
      </x:c>
      <x:c r="C334" s="102">
        <x:v>15</x:v>
      </x:c>
      <x:c r="D334" s="103" t="s">
        <x:v>266</x:v>
      </x:c>
      <x:c r="E334" s="104">
        <x:f>E326</x:f>
        <x:v>400</x:v>
      </x:c>
      <x:c r="F334" s="104">
        <x:f>INT(C334*E334)</x:f>
        <x:v>6000</x:v>
      </x:c>
      <x:c r="G334" s="104"/>
      <x:c r="H334" s="104"/>
      <x:c r="I334" s="104"/>
      <x:c r="J334" s="104"/>
      <x:c r="K334" s="104">
        <x:f t="shared" si="42"/>
        <x:v>400</x:v>
      </x:c>
      <x:c r="L334" s="104">
        <x:f t="shared" si="42"/>
        <x:v>6000</x:v>
      </x:c>
      <x:c r="M334" s="104"/>
      <x:c r="N334" s="100"/>
    </x:row>
    <x:row r="335" spans="1:14" s="5" customFormat="1" ht="19.5" hidden="1" customHeight="1">
      <x:c r="A335" s="101" t="s">
        <x:v>533</x:v>
      </x:c>
      <x:c r="B335" s="101"/>
      <x:c r="C335" s="102"/>
      <x:c r="D335" s="103"/>
      <x:c r="E335" s="104"/>
      <x:c r="F335" s="104">
        <x:f>SUM(F330:F334)</x:f>
        <x:v>23995</x:v>
      </x:c>
      <x:c r="G335" s="104"/>
      <x:c r="H335" s="104">
        <x:f>SUM(H330:H334)</x:f>
        <x:v>145844</x:v>
      </x:c>
      <x:c r="I335" s="104"/>
      <x:c r="J335" s="104">
        <x:f>SUM(J330:J334)</x:f>
        <x:v>5747</x:v>
      </x:c>
      <x:c r="K335" s="104"/>
      <x:c r="L335" s="104">
        <x:f>SUM(F335,H335,J335)</x:f>
        <x:v>175586</x:v>
      </x:c>
      <x:c r="M335" s="104"/>
      <x:c r="N335" s="100"/>
    </x:row>
    <x:row r="336" spans="1:14" s="5" customFormat="1" ht="19.5" hidden="1" customHeight="1">
      <x:c r="A336" s="101"/>
      <x:c r="B336" s="101"/>
      <x:c r="C336" s="102"/>
      <x:c r="D336" s="103"/>
      <x:c r="E336" s="104"/>
      <x:c r="F336" s="104"/>
      <x:c r="G336" s="104"/>
      <x:c r="H336" s="104"/>
      <x:c r="I336" s="104"/>
      <x:c r="J336" s="104"/>
      <x:c r="K336" s="104"/>
      <x:c r="L336" s="104"/>
      <x:c r="M336" s="104"/>
      <x:c r="N336" s="100"/>
    </x:row>
    <x:row r="337" spans="1:14" s="5" customFormat="1" ht="19.5" customHeight="1">
      <x:c r="A337" s="96" t="s">
        <x:v>1226</x:v>
      </x:c>
      <x:c r="B337" s="96" t="s">
        <x:v>1295</x:v>
      </x:c>
      <x:c r="C337" s="97"/>
      <x:c r="D337" s="98" t="s">
        <x:v>148</x:v>
      </x:c>
      <x:c r="E337" s="99"/>
      <x:c r="F337" s="99"/>
      <x:c r="G337" s="99"/>
      <x:c r="H337" s="99"/>
      <x:c r="I337" s="99"/>
      <x:c r="J337" s="99"/>
      <x:c r="K337" s="99"/>
      <x:c r="L337" s="99"/>
      <x:c r="M337" s="99"/>
      <x:c r="N337" s="100"/>
    </x:row>
    <x:row r="338" spans="1:14" s="5" customFormat="1" ht="19.5" customHeight="1">
      <x:c r="A338" s="101" t="s">
        <x:v>153</x:v>
      </x:c>
      <x:c r="B338" s="101"/>
      <x:c r="C338" s="102">
        <x:v>0.31</x:v>
      </x:c>
      <x:c r="D338" s="103" t="s">
        <x:v>250</x:v>
      </x:c>
      <x:c r="E338" s="104"/>
      <x:c r="F338" s="104"/>
      <x:c r="G338" s="104">
        <x:f>G330</x:f>
        <x:v>189749</x:v>
      </x:c>
      <x:c r="H338" s="104">
        <x:f>INT(C338*G338)</x:f>
        <x:v>58822</x:v>
      </x:c>
      <x:c r="I338" s="104"/>
      <x:c r="J338" s="104"/>
      <x:c r="K338" s="104">
        <x:f t="shared" ref="K338:L342" si="43">SUM(E338,G338,I338)</x:f>
        <x:v>189749</x:v>
      </x:c>
      <x:c r="L338" s="104">
        <x:f t="shared" si="43"/>
        <x:v>58822</x:v>
      </x:c>
      <x:c r="M338" s="104"/>
      <x:c r="N338" s="100"/>
    </x:row>
    <x:row r="339" spans="1:14" s="5" customFormat="1" ht="19.5" customHeight="1">
      <x:c r="A339" s="101" t="s">
        <x:v>862</x:v>
      </x:c>
      <x:c r="B339" s="101"/>
      <x:c r="C339" s="102">
        <x:v>0.14999999999999999</x:v>
      </x:c>
      <x:c r="D339" s="103" t="s">
        <x:v>250</x:v>
      </x:c>
      <x:c r="E339" s="104"/>
      <x:c r="F339" s="104"/>
      <x:c r="G339" s="104">
        <x:f>G331</x:f>
        <x:v>148510</x:v>
      </x:c>
      <x:c r="H339" s="104">
        <x:f>INT(C339*G339)</x:f>
        <x:v>22276</x:v>
      </x:c>
      <x:c r="I339" s="104"/>
      <x:c r="J339" s="104"/>
      <x:c r="K339" s="104">
        <x:f t="shared" si="43"/>
        <x:v>148510</x:v>
      </x:c>
      <x:c r="L339" s="104">
        <x:f t="shared" si="43"/>
        <x:v>22276</x:v>
      </x:c>
      <x:c r="M339" s="104"/>
      <x:c r="N339" s="100"/>
    </x:row>
    <x:row r="340" spans="1:14" s="5" customFormat="1" ht="19.5" customHeight="1">
      <x:c r="A340" s="101" t="s">
        <x:v>227</x:v>
      </x:c>
      <x:c r="B340" s="101" t="s">
        <x:v>123</x:v>
      </x:c>
      <x:c r="C340" s="102">
        <x:v>0.52000000000000002</x:v>
      </x:c>
      <x:c r="D340" s="103" t="s">
        <x:v>220</x:v>
      </x:c>
      <x:c r="E340" s="104">
        <x:f>E332</x:f>
        <x:v>18321</x:v>
      </x:c>
      <x:c r="F340" s="104">
        <x:f>INT(C340*E340)</x:f>
        <x:v>9526</x:v>
      </x:c>
      <x:c r="G340" s="104">
        <x:f>G332</x:f>
        <x:v>47849</x:v>
      </x:c>
      <x:c r="H340" s="104">
        <x:f>INT(C340*G340)</x:f>
        <x:v>24881</x:v>
      </x:c>
      <x:c r="I340" s="104">
        <x:f>I332</x:f>
        <x:v>15965</x:v>
      </x:c>
      <x:c r="J340" s="104">
        <x:f>INT(C340*I340)</x:f>
        <x:v>8301</x:v>
      </x:c>
      <x:c r="K340" s="104">
        <x:f t="shared" si="43"/>
        <x:v>82135</x:v>
      </x:c>
      <x:c r="L340" s="104">
        <x:f t="shared" si="43"/>
        <x:v>42708</x:v>
      </x:c>
      <x:c r="M340" s="104"/>
      <x:c r="N340" s="100"/>
    </x:row>
    <x:row r="341" spans="1:14" s="5" customFormat="1" ht="19.5" customHeight="1">
      <x:c r="A341" s="101" t="s">
        <x:v>332</x:v>
      </x:c>
      <x:c r="B341" s="101" t="s">
        <x:v>1240</x:v>
      </x:c>
      <x:c r="C341" s="102">
        <x:v>1</x:v>
      </x:c>
      <x:c r="D341" s="103" t="s">
        <x:v>261</x:v>
      </x:c>
      <x:c r="E341" s="104">
        <x:f>E333</x:f>
        <x:v>11400</x:v>
      </x:c>
      <x:c r="F341" s="104">
        <x:f>INT(C341*E341)</x:f>
        <x:v>11400</x:v>
      </x:c>
      <x:c r="G341" s="104"/>
      <x:c r="H341" s="104"/>
      <x:c r="I341" s="104"/>
      <x:c r="J341" s="104"/>
      <x:c r="K341" s="104">
        <x:f t="shared" si="43"/>
        <x:v>11400</x:v>
      </x:c>
      <x:c r="L341" s="104">
        <x:f t="shared" si="43"/>
        <x:v>11400</x:v>
      </x:c>
      <x:c r="M341" s="104"/>
      <x:c r="N341" s="100"/>
    </x:row>
    <x:row r="342" spans="1:14" s="5" customFormat="1" ht="19.5" customHeight="1">
      <x:c r="A342" s="101" t="s">
        <x:v>748</x:v>
      </x:c>
      <x:c r="B342" s="101" t="s">
        <x:v>86</x:v>
      </x:c>
      <x:c r="C342" s="102">
        <x:v>20</x:v>
      </x:c>
      <x:c r="D342" s="103" t="s">
        <x:v>266</x:v>
      </x:c>
      <x:c r="E342" s="104">
        <x:f>E334</x:f>
        <x:v>400</x:v>
      </x:c>
      <x:c r="F342" s="104">
        <x:f>INT(C342*E342)</x:f>
        <x:v>8000</x:v>
      </x:c>
      <x:c r="G342" s="104"/>
      <x:c r="H342" s="104"/>
      <x:c r="I342" s="104"/>
      <x:c r="J342" s="104"/>
      <x:c r="K342" s="104">
        <x:f t="shared" si="43"/>
        <x:v>400</x:v>
      </x:c>
      <x:c r="L342" s="104">
        <x:f t="shared" si="43"/>
        <x:v>8000</x:v>
      </x:c>
      <x:c r="M342" s="104"/>
      <x:c r="N342" s="100"/>
    </x:row>
    <x:row r="343" spans="1:14" s="5" customFormat="1" ht="19.5" customHeight="1">
      <x:c r="A343" s="101" t="s">
        <x:v>533</x:v>
      </x:c>
      <x:c r="B343" s="101"/>
      <x:c r="C343" s="102"/>
      <x:c r="D343" s="103"/>
      <x:c r="E343" s="104"/>
      <x:c r="F343" s="104">
        <x:f>SUM(F338:F342)</x:f>
        <x:v>28926</x:v>
      </x:c>
      <x:c r="G343" s="104"/>
      <x:c r="H343" s="104">
        <x:f>SUM(H338:H342)</x:f>
        <x:v>105979</x:v>
      </x:c>
      <x:c r="I343" s="104"/>
      <x:c r="J343" s="104">
        <x:f>SUM(J338:J342)</x:f>
        <x:v>8301</x:v>
      </x:c>
      <x:c r="K343" s="104"/>
      <x:c r="L343" s="104">
        <x:f>SUM(F343,H343,J343)</x:f>
        <x:v>143206</x:v>
      </x:c>
      <x:c r="M343" s="104"/>
      <x:c r="N343" s="100"/>
    </x:row>
    <x:row r="344" spans="1:14" s="5" customFormat="1" ht="19.5" customHeight="1">
      <x:c r="A344" s="101"/>
      <x:c r="B344" s="101"/>
      <x:c r="C344" s="102"/>
      <x:c r="D344" s="103"/>
      <x:c r="E344" s="104"/>
      <x:c r="F344" s="104"/>
      <x:c r="G344" s="104"/>
      <x:c r="H344" s="104"/>
      <x:c r="I344" s="104"/>
      <x:c r="J344" s="104"/>
      <x:c r="K344" s="104"/>
      <x:c r="L344" s="104"/>
      <x:c r="M344" s="104"/>
      <x:c r="N344" s="100"/>
    </x:row>
    <x:row r="345" spans="1:14" s="5" customFormat="1" ht="19.5" hidden="1" customHeight="1">
      <x:c r="A345" s="96" t="s">
        <x:v>1222</x:v>
      </x:c>
      <x:c r="B345" s="96" t="s">
        <x:v>211</x:v>
      </x:c>
      <x:c r="C345" s="97"/>
      <x:c r="D345" s="98" t="s">
        <x:v>148</x:v>
      </x:c>
      <x:c r="E345" s="99"/>
      <x:c r="F345" s="99"/>
      <x:c r="G345" s="99"/>
      <x:c r="H345" s="99"/>
      <x:c r="I345" s="99"/>
      <x:c r="J345" s="99"/>
      <x:c r="K345" s="99"/>
      <x:c r="L345" s="99"/>
      <x:c r="M345" s="99"/>
      <x:c r="N345" s="100"/>
    </x:row>
    <x:row r="346" spans="1:14" s="5" customFormat="1" ht="19.5" hidden="1" customHeight="1">
      <x:c r="A346" s="101" t="s">
        <x:v>153</x:v>
      </x:c>
      <x:c r="B346" s="101"/>
      <x:c r="C346" s="102">
        <x:v>0.60999999999999999</x:v>
      </x:c>
      <x:c r="D346" s="103" t="s">
        <x:v>250</x:v>
      </x:c>
      <x:c r="E346" s="104"/>
      <x:c r="F346" s="104"/>
      <x:c r="G346" s="104">
        <x:f>G338</x:f>
        <x:v>189749</x:v>
      </x:c>
      <x:c r="H346" s="104">
        <x:f>INT(C346*G346)</x:f>
        <x:v>115746</x:v>
      </x:c>
      <x:c r="I346" s="104"/>
      <x:c r="J346" s="104"/>
      <x:c r="K346" s="104">
        <x:f t="shared" ref="K346:L350" si="44">SUM(E346,G346,I346)</x:f>
        <x:v>189749</x:v>
      </x:c>
      <x:c r="L346" s="104">
        <x:f t="shared" si="44"/>
        <x:v>115746</x:v>
      </x:c>
      <x:c r="M346" s="104"/>
      <x:c r="N346" s="100"/>
    </x:row>
    <x:row r="347" spans="1:14" s="5" customFormat="1" ht="19.5" hidden="1" customHeight="1">
      <x:c r="A347" s="101" t="s">
        <x:v>862</x:v>
      </x:c>
      <x:c r="B347" s="101"/>
      <x:c r="C347" s="102">
        <x:v>0.29999999999999999</x:v>
      </x:c>
      <x:c r="D347" s="103" t="s">
        <x:v>250</x:v>
      </x:c>
      <x:c r="E347" s="104"/>
      <x:c r="F347" s="104"/>
      <x:c r="G347" s="104">
        <x:f>G339</x:f>
        <x:v>148510</x:v>
      </x:c>
      <x:c r="H347" s="104">
        <x:f>INT(C347*G347)</x:f>
        <x:v>44553</x:v>
      </x:c>
      <x:c r="I347" s="104"/>
      <x:c r="J347" s="104"/>
      <x:c r="K347" s="104">
        <x:f t="shared" si="44"/>
        <x:v>148510</x:v>
      </x:c>
      <x:c r="L347" s="104">
        <x:f t="shared" si="44"/>
        <x:v>44553</x:v>
      </x:c>
      <x:c r="M347" s="104"/>
      <x:c r="N347" s="100"/>
    </x:row>
    <x:row r="348" spans="1:14" s="5" customFormat="1" ht="19.5" hidden="1" customHeight="1">
      <x:c r="A348" s="101" t="s">
        <x:v>227</x:v>
      </x:c>
      <x:c r="B348" s="101" t="s">
        <x:v>123</x:v>
      </x:c>
      <x:c r="C348" s="102">
        <x:v>0.45000000000000001</x:v>
      </x:c>
      <x:c r="D348" s="103" t="s">
        <x:v>220</x:v>
      </x:c>
      <x:c r="E348" s="104">
        <x:f>E340</x:f>
        <x:v>18321</x:v>
      </x:c>
      <x:c r="F348" s="104">
        <x:f>INT(C348*E348)</x:f>
        <x:v>8244</x:v>
      </x:c>
      <x:c r="G348" s="104">
        <x:f>G340</x:f>
        <x:v>47849</x:v>
      </x:c>
      <x:c r="H348" s="104">
        <x:f>INT(C348*G348)</x:f>
        <x:v>21532</x:v>
      </x:c>
      <x:c r="I348" s="104">
        <x:f>I340</x:f>
        <x:v>15965</x:v>
      </x:c>
      <x:c r="J348" s="104">
        <x:f>INT(C348*I348)</x:f>
        <x:v>7184</x:v>
      </x:c>
      <x:c r="K348" s="104">
        <x:f t="shared" si="44"/>
        <x:v>82135</x:v>
      </x:c>
      <x:c r="L348" s="104">
        <x:f t="shared" si="44"/>
        <x:v>36960</x:v>
      </x:c>
      <x:c r="M348" s="104"/>
      <x:c r="N348" s="100"/>
    </x:row>
    <x:row r="349" spans="1:14" s="5" customFormat="1" ht="19.5" hidden="1" customHeight="1">
      <x:c r="A349" s="101" t="s">
        <x:v>332</x:v>
      </x:c>
      <x:c r="B349" s="101" t="s">
        <x:v>1240</x:v>
      </x:c>
      <x:c r="C349" s="102">
        <x:v>1</x:v>
      </x:c>
      <x:c r="D349" s="103" t="s">
        <x:v>261</x:v>
      </x:c>
      <x:c r="E349" s="104">
        <x:f>E341</x:f>
        <x:v>11400</x:v>
      </x:c>
      <x:c r="F349" s="104">
        <x:f>INT(C349*E349)</x:f>
        <x:v>11400</x:v>
      </x:c>
      <x:c r="G349" s="104"/>
      <x:c r="H349" s="104"/>
      <x:c r="I349" s="104"/>
      <x:c r="J349" s="104"/>
      <x:c r="K349" s="104">
        <x:f t="shared" si="44"/>
        <x:v>11400</x:v>
      </x:c>
      <x:c r="L349" s="104">
        <x:f t="shared" si="44"/>
        <x:v>11400</x:v>
      </x:c>
      <x:c r="M349" s="104"/>
      <x:c r="N349" s="100"/>
    </x:row>
    <x:row r="350" spans="1:14" s="5" customFormat="1" ht="19.5" hidden="1" customHeight="1">
      <x:c r="A350" s="101" t="s">
        <x:v>748</x:v>
      </x:c>
      <x:c r="B350" s="101" t="s">
        <x:v>86</x:v>
      </x:c>
      <x:c r="C350" s="102">
        <x:v>20</x:v>
      </x:c>
      <x:c r="D350" s="103" t="s">
        <x:v>266</x:v>
      </x:c>
      <x:c r="E350" s="104">
        <x:f>E342</x:f>
        <x:v>400</x:v>
      </x:c>
      <x:c r="F350" s="104">
        <x:f>INT(C350*E350)</x:f>
        <x:v>8000</x:v>
      </x:c>
      <x:c r="G350" s="104"/>
      <x:c r="H350" s="104"/>
      <x:c r="I350" s="104"/>
      <x:c r="J350" s="104"/>
      <x:c r="K350" s="104">
        <x:f t="shared" si="44"/>
        <x:v>400</x:v>
      </x:c>
      <x:c r="L350" s="104">
        <x:f t="shared" si="44"/>
        <x:v>8000</x:v>
      </x:c>
      <x:c r="M350" s="104"/>
      <x:c r="N350" s="100"/>
    </x:row>
    <x:row r="351" spans="1:14" s="5" customFormat="1" ht="19.5" hidden="1" customHeight="1">
      <x:c r="A351" s="101" t="s">
        <x:v>533</x:v>
      </x:c>
      <x:c r="B351" s="101"/>
      <x:c r="C351" s="102"/>
      <x:c r="D351" s="103"/>
      <x:c r="E351" s="104"/>
      <x:c r="F351" s="104">
        <x:f>SUM(F346:F350)</x:f>
        <x:v>27644</x:v>
      </x:c>
      <x:c r="G351" s="104"/>
      <x:c r="H351" s="104">
        <x:f>SUM(H346:H350)</x:f>
        <x:v>181831</x:v>
      </x:c>
      <x:c r="I351" s="104"/>
      <x:c r="J351" s="104">
        <x:f>SUM(J346:J350)</x:f>
        <x:v>7184</x:v>
      </x:c>
      <x:c r="K351" s="104"/>
      <x:c r="L351" s="104">
        <x:f>SUM(F351,H351,J351)</x:f>
        <x:v>216659</x:v>
      </x:c>
      <x:c r="M351" s="104"/>
      <x:c r="N351" s="100"/>
    </x:row>
    <x:row r="352" spans="1:14" s="5" customFormat="1" ht="19.5" hidden="1" customHeight="1">
      <x:c r="A352" s="101"/>
      <x:c r="B352" s="101"/>
      <x:c r="C352" s="102"/>
      <x:c r="D352" s="103"/>
      <x:c r="E352" s="104"/>
      <x:c r="F352" s="104"/>
      <x:c r="G352" s="104"/>
      <x:c r="H352" s="104"/>
      <x:c r="I352" s="104"/>
      <x:c r="J352" s="104"/>
      <x:c r="K352" s="104"/>
      <x:c r="L352" s="104"/>
      <x:c r="M352" s="104"/>
      <x:c r="N352" s="100"/>
    </x:row>
    <x:row r="353" spans="1:14" s="5" customFormat="1" ht="19.5" hidden="1" customHeight="1">
      <x:c r="A353" s="96" t="s">
        <x:v>1021</x:v>
      </x:c>
      <x:c r="B353" s="96" t="s">
        <x:v>279</x:v>
      </x:c>
      <x:c r="C353" s="97"/>
      <x:c r="D353" s="98" t="s">
        <x:v>148</x:v>
      </x:c>
      <x:c r="E353" s="99"/>
      <x:c r="F353" s="99"/>
      <x:c r="G353" s="99"/>
      <x:c r="H353" s="99"/>
      <x:c r="I353" s="99"/>
      <x:c r="J353" s="99"/>
      <x:c r="K353" s="99"/>
      <x:c r="L353" s="99"/>
      <x:c r="M353" s="99"/>
      <x:c r="N353" s="100"/>
    </x:row>
    <x:row r="354" spans="1:14" s="5" customFormat="1" ht="19.5" hidden="1" customHeight="1">
      <x:c r="A354" s="101" t="s">
        <x:v>153</x:v>
      </x:c>
      <x:c r="B354" s="101"/>
      <x:c r="C354" s="102">
        <x:v>0.66000000000000003</x:v>
      </x:c>
      <x:c r="D354" s="103" t="s">
        <x:v>250</x:v>
      </x:c>
      <x:c r="E354" s="104"/>
      <x:c r="F354" s="104"/>
      <x:c r="G354" s="104">
        <x:f>G346</x:f>
        <x:v>189749</x:v>
      </x:c>
      <x:c r="H354" s="104">
        <x:f>INT(C354*G354)</x:f>
        <x:v>125234</x:v>
      </x:c>
      <x:c r="I354" s="104"/>
      <x:c r="J354" s="104"/>
      <x:c r="K354" s="104">
        <x:f t="shared" ref="K354:L358" si="45">SUM(E354,G354,I354)</x:f>
        <x:v>189749</x:v>
      </x:c>
      <x:c r="L354" s="104">
        <x:f t="shared" si="45"/>
        <x:v>125234</x:v>
      </x:c>
      <x:c r="M354" s="104"/>
      <x:c r="N354" s="100"/>
    </x:row>
    <x:row r="355" spans="1:14" s="5" customFormat="1" ht="19.5" hidden="1" customHeight="1">
      <x:c r="A355" s="101" t="s">
        <x:v>862</x:v>
      </x:c>
      <x:c r="B355" s="101"/>
      <x:c r="C355" s="102">
        <x:v>0.32000000000000001</x:v>
      </x:c>
      <x:c r="D355" s="103" t="s">
        <x:v>250</x:v>
      </x:c>
      <x:c r="E355" s="104"/>
      <x:c r="F355" s="104"/>
      <x:c r="G355" s="104">
        <x:f>G347</x:f>
        <x:v>148510</x:v>
      </x:c>
      <x:c r="H355" s="104">
        <x:f>INT(C355*G355)</x:f>
        <x:v>47523</x:v>
      </x:c>
      <x:c r="I355" s="104"/>
      <x:c r="J355" s="104"/>
      <x:c r="K355" s="104">
        <x:f t="shared" si="45"/>
        <x:v>148510</x:v>
      </x:c>
      <x:c r="L355" s="104">
        <x:f t="shared" si="45"/>
        <x:v>47523</x:v>
      </x:c>
      <x:c r="M355" s="104"/>
      <x:c r="N355" s="100"/>
    </x:row>
    <x:row r="356" spans="1:14" s="5" customFormat="1" ht="19.5" hidden="1" customHeight="1">
      <x:c r="A356" s="101" t="s">
        <x:v>227</x:v>
      </x:c>
      <x:c r="B356" s="101" t="s">
        <x:v>123</x:v>
      </x:c>
      <x:c r="C356" s="102">
        <x:v>0.48999999999999999</x:v>
      </x:c>
      <x:c r="D356" s="103" t="s">
        <x:v>220</x:v>
      </x:c>
      <x:c r="E356" s="104">
        <x:f>E348</x:f>
        <x:v>18321</x:v>
      </x:c>
      <x:c r="F356" s="104">
        <x:f>INT(C356*E356)</x:f>
        <x:v>8977</x:v>
      </x:c>
      <x:c r="G356" s="104">
        <x:f>G348</x:f>
        <x:v>47849</x:v>
      </x:c>
      <x:c r="H356" s="104">
        <x:f>INT(C356*G356)</x:f>
        <x:v>23446</x:v>
      </x:c>
      <x:c r="I356" s="104">
        <x:f>I348</x:f>
        <x:v>15965</x:v>
      </x:c>
      <x:c r="J356" s="104">
        <x:f>INT(C356*I356)</x:f>
        <x:v>7822</x:v>
      </x:c>
      <x:c r="K356" s="104">
        <x:f t="shared" si="45"/>
        <x:v>82135</x:v>
      </x:c>
      <x:c r="L356" s="104">
        <x:f t="shared" si="45"/>
        <x:v>40245</x:v>
      </x:c>
      <x:c r="M356" s="104"/>
      <x:c r="N356" s="100"/>
    </x:row>
    <x:row r="357" spans="1:14" s="5" customFormat="1" ht="19.5" hidden="1" customHeight="1">
      <x:c r="A357" s="101" t="s">
        <x:v>332</x:v>
      </x:c>
      <x:c r="B357" s="101" t="s">
        <x:v>1240</x:v>
      </x:c>
      <x:c r="C357" s="102">
        <x:v>1</x:v>
      </x:c>
      <x:c r="D357" s="103" t="s">
        <x:v>261</x:v>
      </x:c>
      <x:c r="E357" s="104">
        <x:f>E349</x:f>
        <x:v>11400</x:v>
      </x:c>
      <x:c r="F357" s="104">
        <x:f>INT(C357*E357)</x:f>
        <x:v>11400</x:v>
      </x:c>
      <x:c r="G357" s="104"/>
      <x:c r="H357" s="104"/>
      <x:c r="I357" s="104"/>
      <x:c r="J357" s="104"/>
      <x:c r="K357" s="104">
        <x:f t="shared" si="45"/>
        <x:v>11400</x:v>
      </x:c>
      <x:c r="L357" s="104">
        <x:f t="shared" si="45"/>
        <x:v>11400</x:v>
      </x:c>
      <x:c r="M357" s="104"/>
      <x:c r="N357" s="100"/>
    </x:row>
    <x:row r="358" spans="1:14" s="5" customFormat="1" ht="19.5" hidden="1" customHeight="1">
      <x:c r="A358" s="101" t="s">
        <x:v>748</x:v>
      </x:c>
      <x:c r="B358" s="101" t="s">
        <x:v>86</x:v>
      </x:c>
      <x:c r="C358" s="102">
        <x:v>20</x:v>
      </x:c>
      <x:c r="D358" s="103" t="s">
        <x:v>266</x:v>
      </x:c>
      <x:c r="E358" s="104">
        <x:f>E350</x:f>
        <x:v>400</x:v>
      </x:c>
      <x:c r="F358" s="104">
        <x:f>INT(C358*E358)</x:f>
        <x:v>8000</x:v>
      </x:c>
      <x:c r="G358" s="104"/>
      <x:c r="H358" s="104"/>
      <x:c r="I358" s="104"/>
      <x:c r="J358" s="104"/>
      <x:c r="K358" s="104">
        <x:f t="shared" si="45"/>
        <x:v>400</x:v>
      </x:c>
      <x:c r="L358" s="104">
        <x:f t="shared" si="45"/>
        <x:v>8000</x:v>
      </x:c>
      <x:c r="M358" s="104"/>
      <x:c r="N358" s="100"/>
    </x:row>
    <x:row r="359" spans="1:14" s="5" customFormat="1" ht="19.5" hidden="1" customHeight="1">
      <x:c r="A359" s="101" t="s">
        <x:v>533</x:v>
      </x:c>
      <x:c r="B359" s="101"/>
      <x:c r="C359" s="102"/>
      <x:c r="D359" s="103"/>
      <x:c r="E359" s="104"/>
      <x:c r="F359" s="104">
        <x:f>SUM(F354:F358)</x:f>
        <x:v>28377</x:v>
      </x:c>
      <x:c r="G359" s="104"/>
      <x:c r="H359" s="104">
        <x:f>SUM(H354:H358)</x:f>
        <x:v>196203</x:v>
      </x:c>
      <x:c r="I359" s="104"/>
      <x:c r="J359" s="104">
        <x:f>SUM(J354:J358)</x:f>
        <x:v>7822</x:v>
      </x:c>
      <x:c r="K359" s="104"/>
      <x:c r="L359" s="104">
        <x:f>SUM(F359,H359,J359)</x:f>
        <x:v>232402</x:v>
      </x:c>
      <x:c r="M359" s="104"/>
      <x:c r="N359" s="100"/>
    </x:row>
    <x:row r="360" spans="1:14" s="5" customFormat="1" ht="19.5" hidden="1" customHeight="1">
      <x:c r="A360" s="101"/>
      <x:c r="B360" s="101"/>
      <x:c r="C360" s="102"/>
      <x:c r="D360" s="103"/>
      <x:c r="E360" s="104"/>
      <x:c r="F360" s="104"/>
      <x:c r="G360" s="104"/>
      <x:c r="H360" s="104"/>
      <x:c r="I360" s="104"/>
      <x:c r="J360" s="104"/>
      <x:c r="K360" s="104"/>
      <x:c r="L360" s="104"/>
      <x:c r="M360" s="104"/>
      <x:c r="N360" s="100"/>
    </x:row>
    <x:row r="361" spans="1:14" s="5" customFormat="1" ht="19.5" customHeight="1">
      <x:c r="A361" s="96" t="s">
        <x:v>1202</x:v>
      </x:c>
      <x:c r="B361" s="96" t="s">
        <x:v>1350</x:v>
      </x:c>
      <x:c r="C361" s="97"/>
      <x:c r="D361" s="98" t="s">
        <x:v>148</x:v>
      </x:c>
      <x:c r="E361" s="99"/>
      <x:c r="F361" s="99"/>
      <x:c r="G361" s="99"/>
      <x:c r="H361" s="99"/>
      <x:c r="I361" s="99"/>
      <x:c r="J361" s="99"/>
      <x:c r="K361" s="99"/>
      <x:c r="L361" s="99"/>
      <x:c r="M361" s="99"/>
      <x:c r="N361" s="100"/>
    </x:row>
    <x:row r="362" spans="1:14" s="5" customFormat="1" ht="19.5" customHeight="1">
      <x:c r="A362" s="101" t="s">
        <x:v>153</x:v>
      </x:c>
      <x:c r="B362" s="101"/>
      <x:c r="C362" s="102">
        <x:v>0.39000000000000001</x:v>
      </x:c>
      <x:c r="D362" s="103" t="s">
        <x:v>250</x:v>
      </x:c>
      <x:c r="E362" s="104"/>
      <x:c r="F362" s="104"/>
      <x:c r="G362" s="104">
        <x:f>G354</x:f>
        <x:v>189749</x:v>
      </x:c>
      <x:c r="H362" s="104">
        <x:f>INT(C362*G362)</x:f>
        <x:v>74002</x:v>
      </x:c>
      <x:c r="I362" s="104"/>
      <x:c r="J362" s="104"/>
      <x:c r="K362" s="104">
        <x:f t="shared" ref="K362:L366" si="46">SUM(E362,G362,I362)</x:f>
        <x:v>189749</x:v>
      </x:c>
      <x:c r="L362" s="104">
        <x:f t="shared" si="46"/>
        <x:v>74002</x:v>
      </x:c>
      <x:c r="M362" s="104"/>
      <x:c r="N362" s="100"/>
    </x:row>
    <x:row r="363" spans="1:14" s="5" customFormat="1" ht="19.5" customHeight="1">
      <x:c r="A363" s="101" t="s">
        <x:v>862</x:v>
      </x:c>
      <x:c r="B363" s="101"/>
      <x:c r="C363" s="102">
        <x:v>0.17000000000000001</x:v>
      </x:c>
      <x:c r="D363" s="103" t="s">
        <x:v>250</x:v>
      </x:c>
      <x:c r="E363" s="104"/>
      <x:c r="F363" s="104"/>
      <x:c r="G363" s="104">
        <x:f>G355</x:f>
        <x:v>148510</x:v>
      </x:c>
      <x:c r="H363" s="104">
        <x:f>INT(C363*G363)</x:f>
        <x:v>25246</x:v>
      </x:c>
      <x:c r="I363" s="104"/>
      <x:c r="J363" s="104"/>
      <x:c r="K363" s="104">
        <x:f t="shared" si="46"/>
        <x:v>148510</x:v>
      </x:c>
      <x:c r="L363" s="104">
        <x:f t="shared" si="46"/>
        <x:v>25246</x:v>
      </x:c>
      <x:c r="M363" s="104"/>
      <x:c r="N363" s="100"/>
    </x:row>
    <x:row r="364" spans="1:14" s="5" customFormat="1" ht="19.5" customHeight="1">
      <x:c r="A364" s="101" t="s">
        <x:v>227</x:v>
      </x:c>
      <x:c r="B364" s="101" t="s">
        <x:v>123</x:v>
      </x:c>
      <x:c r="C364" s="102">
        <x:v>0.64000000000000001</x:v>
      </x:c>
      <x:c r="D364" s="103" t="s">
        <x:v>220</x:v>
      </x:c>
      <x:c r="E364" s="104">
        <x:f>E356</x:f>
        <x:v>18321</x:v>
      </x:c>
      <x:c r="F364" s="104">
        <x:f>INT(C364*E364)</x:f>
        <x:v>11725</x:v>
      </x:c>
      <x:c r="G364" s="104">
        <x:f>G356</x:f>
        <x:v>47849</x:v>
      </x:c>
      <x:c r="H364" s="104">
        <x:f>INT(C364*G364)</x:f>
        <x:v>30623</x:v>
      </x:c>
      <x:c r="I364" s="104">
        <x:f>I356</x:f>
        <x:v>15965</x:v>
      </x:c>
      <x:c r="J364" s="104">
        <x:f>INT(C364*I364)</x:f>
        <x:v>10217</x:v>
      </x:c>
      <x:c r="K364" s="104">
        <x:f t="shared" si="46"/>
        <x:v>82135</x:v>
      </x:c>
      <x:c r="L364" s="104">
        <x:f t="shared" si="46"/>
        <x:v>52565</x:v>
      </x:c>
      <x:c r="M364" s="104"/>
      <x:c r="N364" s="100"/>
    </x:row>
    <x:row r="365" spans="1:14" s="5" customFormat="1" ht="19.5" customHeight="1">
      <x:c r="A365" s="101" t="s">
        <x:v>332</x:v>
      </x:c>
      <x:c r="B365" s="101" t="s">
        <x:v>1240</x:v>
      </x:c>
      <x:c r="C365" s="102">
        <x:v>1</x:v>
      </x:c>
      <x:c r="D365" s="103" t="s">
        <x:v>261</x:v>
      </x:c>
      <x:c r="E365" s="104">
        <x:f>E193</x:f>
        <x:v>11400</x:v>
      </x:c>
      <x:c r="F365" s="104">
        <x:f>INT(C365*E365)</x:f>
        <x:v>11400</x:v>
      </x:c>
      <x:c r="G365" s="104"/>
      <x:c r="H365" s="104"/>
      <x:c r="I365" s="104"/>
      <x:c r="J365" s="104"/>
      <x:c r="K365" s="104">
        <x:f t="shared" si="46"/>
        <x:v>11400</x:v>
      </x:c>
      <x:c r="L365" s="104">
        <x:f t="shared" si="46"/>
        <x:v>11400</x:v>
      </x:c>
      <x:c r="M365" s="104"/>
      <x:c r="N365" s="100"/>
    </x:row>
    <x:row r="366" spans="1:14" s="5" customFormat="1" ht="19.5" customHeight="1">
      <x:c r="A366" s="101" t="s">
        <x:v>748</x:v>
      </x:c>
      <x:c r="B366" s="101" t="s">
        <x:v>86</x:v>
      </x:c>
      <x:c r="C366" s="102">
        <x:v>20</x:v>
      </x:c>
      <x:c r="D366" s="103" t="s">
        <x:v>266</x:v>
      </x:c>
      <x:c r="E366" s="104">
        <x:f>E358</x:f>
        <x:v>400</x:v>
      </x:c>
      <x:c r="F366" s="104">
        <x:f>INT(C366*E366)</x:f>
        <x:v>8000</x:v>
      </x:c>
      <x:c r="G366" s="104"/>
      <x:c r="H366" s="104"/>
      <x:c r="I366" s="104"/>
      <x:c r="J366" s="104"/>
      <x:c r="K366" s="104">
        <x:f t="shared" si="46"/>
        <x:v>400</x:v>
      </x:c>
      <x:c r="L366" s="104">
        <x:f t="shared" si="46"/>
        <x:v>8000</x:v>
      </x:c>
      <x:c r="M366" s="104"/>
      <x:c r="N366" s="100"/>
    </x:row>
    <x:row r="367" spans="1:14" s="5" customFormat="1" ht="19.5" customHeight="1">
      <x:c r="A367" s="101" t="s">
        <x:v>533</x:v>
      </x:c>
      <x:c r="B367" s="101"/>
      <x:c r="C367" s="102"/>
      <x:c r="D367" s="103"/>
      <x:c r="E367" s="104"/>
      <x:c r="F367" s="104">
        <x:f>SUM(F362:F366)</x:f>
        <x:v>31125</x:v>
      </x:c>
      <x:c r="G367" s="104"/>
      <x:c r="H367" s="104">
        <x:f>SUM(H362:H366)</x:f>
        <x:v>129871</x:v>
      </x:c>
      <x:c r="I367" s="104"/>
      <x:c r="J367" s="104">
        <x:f>SUM(J362:J366)</x:f>
        <x:v>10217</x:v>
      </x:c>
      <x:c r="K367" s="104"/>
      <x:c r="L367" s="104">
        <x:f>SUM(F367,H367,J367)</x:f>
        <x:v>171213</x:v>
      </x:c>
      <x:c r="M367" s="104"/>
      <x:c r="N367" s="100"/>
    </x:row>
    <x:row r="368" spans="1:14" s="5" customFormat="1" ht="19.5" customHeight="1">
      <x:c r="A368" s="101"/>
      <x:c r="B368" s="101"/>
      <x:c r="C368" s="102"/>
      <x:c r="D368" s="103"/>
      <x:c r="E368" s="104"/>
      <x:c r="F368" s="104"/>
      <x:c r="G368" s="104"/>
      <x:c r="H368" s="104"/>
      <x:c r="I368" s="104"/>
      <x:c r="J368" s="104"/>
      <x:c r="K368" s="104"/>
      <x:c r="L368" s="104"/>
      <x:c r="M368" s="104"/>
      <x:c r="N368" s="100"/>
    </x:row>
    <x:row r="369" spans="1:14" s="5" customFormat="1" ht="19.5" hidden="1" customHeight="1">
      <x:c r="A369" s="96" t="s">
        <x:v>1140</x:v>
      </x:c>
      <x:c r="B369" s="96" t="s">
        <x:v>240</x:v>
      </x:c>
      <x:c r="C369" s="97"/>
      <x:c r="D369" s="98" t="s">
        <x:v>148</x:v>
      </x:c>
      <x:c r="E369" s="99"/>
      <x:c r="F369" s="99"/>
      <x:c r="G369" s="99"/>
      <x:c r="H369" s="99"/>
      <x:c r="I369" s="99"/>
      <x:c r="J369" s="99"/>
      <x:c r="K369" s="99"/>
      <x:c r="L369" s="99"/>
      <x:c r="M369" s="99"/>
      <x:c r="N369" s="100"/>
    </x:row>
    <x:row r="370" spans="1:14" s="5" customFormat="1" ht="19.5" hidden="1" customHeight="1">
      <x:c r="A370" s="101" t="s">
        <x:v>153</x:v>
      </x:c>
      <x:c r="B370" s="101"/>
      <x:c r="C370" s="102">
        <x:v>0.77000000000000002</x:v>
      </x:c>
      <x:c r="D370" s="103" t="s">
        <x:v>250</x:v>
      </x:c>
      <x:c r="E370" s="104"/>
      <x:c r="F370" s="104"/>
      <x:c r="G370" s="104">
        <x:f>G362</x:f>
        <x:v>189749</x:v>
      </x:c>
      <x:c r="H370" s="104">
        <x:f>INT(C370*G370)</x:f>
        <x:v>146106</x:v>
      </x:c>
      <x:c r="I370" s="104"/>
      <x:c r="J370" s="104"/>
      <x:c r="K370" s="104">
        <x:f t="shared" ref="K370:L374" si="47">SUM(E370,G370,I370)</x:f>
        <x:v>189749</x:v>
      </x:c>
      <x:c r="L370" s="104">
        <x:f t="shared" si="47"/>
        <x:v>146106</x:v>
      </x:c>
      <x:c r="M370" s="104"/>
      <x:c r="N370" s="100"/>
    </x:row>
    <x:row r="371" spans="1:14" s="5" customFormat="1" ht="19.5" hidden="1" customHeight="1">
      <x:c r="A371" s="101" t="s">
        <x:v>862</x:v>
      </x:c>
      <x:c r="B371" s="101"/>
      <x:c r="C371" s="102">
        <x:v>0.38</x:v>
      </x:c>
      <x:c r="D371" s="103" t="s">
        <x:v>250</x:v>
      </x:c>
      <x:c r="E371" s="104"/>
      <x:c r="F371" s="104"/>
      <x:c r="G371" s="104">
        <x:f>G363</x:f>
        <x:v>148510</x:v>
      </x:c>
      <x:c r="H371" s="104">
        <x:f>INT(C371*G371)</x:f>
        <x:v>56433</x:v>
      </x:c>
      <x:c r="I371" s="104"/>
      <x:c r="J371" s="104"/>
      <x:c r="K371" s="104">
        <x:f t="shared" si="47"/>
        <x:v>148510</x:v>
      </x:c>
      <x:c r="L371" s="104">
        <x:f t="shared" si="47"/>
        <x:v>56433</x:v>
      </x:c>
      <x:c r="M371" s="104"/>
      <x:c r="N371" s="100"/>
    </x:row>
    <x:row r="372" spans="1:14" s="5" customFormat="1" ht="19.5" hidden="1" customHeight="1">
      <x:c r="A372" s="101" t="s">
        <x:v>227</x:v>
      </x:c>
      <x:c r="B372" s="101" t="s">
        <x:v>123</x:v>
      </x:c>
      <x:c r="C372" s="102">
        <x:v>0.56999999999999995</x:v>
      </x:c>
      <x:c r="D372" s="103" t="s">
        <x:v>220</x:v>
      </x:c>
      <x:c r="E372" s="104">
        <x:f>E364</x:f>
        <x:v>18321</x:v>
      </x:c>
      <x:c r="F372" s="104">
        <x:f>INT(C372*E372)</x:f>
        <x:v>10442</x:v>
      </x:c>
      <x:c r="G372" s="104">
        <x:f>G364</x:f>
        <x:v>47849</x:v>
      </x:c>
      <x:c r="H372" s="104">
        <x:f>INT(C372*G372)</x:f>
        <x:v>27273</x:v>
      </x:c>
      <x:c r="I372" s="104">
        <x:f>I364</x:f>
        <x:v>15965</x:v>
      </x:c>
      <x:c r="J372" s="104">
        <x:f>INT(C372*I372)</x:f>
        <x:v>9100</x:v>
      </x:c>
      <x:c r="K372" s="104">
        <x:f t="shared" si="47"/>
        <x:v>82135</x:v>
      </x:c>
      <x:c r="L372" s="104">
        <x:f t="shared" si="47"/>
        <x:v>46815</x:v>
      </x:c>
      <x:c r="M372" s="104"/>
      <x:c r="N372" s="100"/>
    </x:row>
    <x:row r="373" spans="1:14" s="5" customFormat="1" ht="19.5" hidden="1" customHeight="1">
      <x:c r="A373" s="101" t="s">
        <x:v>332</x:v>
      </x:c>
      <x:c r="B373" s="101" t="s">
        <x:v>1240</x:v>
      </x:c>
      <x:c r="C373" s="102">
        <x:v>1</x:v>
      </x:c>
      <x:c r="D373" s="103" t="s">
        <x:v>261</x:v>
      </x:c>
      <x:c r="E373" s="104">
        <x:f>E365</x:f>
        <x:v>11400</x:v>
      </x:c>
      <x:c r="F373" s="104">
        <x:f>INT(C373*E373)</x:f>
        <x:v>11400</x:v>
      </x:c>
      <x:c r="G373" s="104"/>
      <x:c r="H373" s="104"/>
      <x:c r="I373" s="104"/>
      <x:c r="J373" s="104"/>
      <x:c r="K373" s="104">
        <x:f t="shared" si="47"/>
        <x:v>11400</x:v>
      </x:c>
      <x:c r="L373" s="104">
        <x:f t="shared" si="47"/>
        <x:v>11400</x:v>
      </x:c>
      <x:c r="M373" s="104"/>
      <x:c r="N373" s="100"/>
    </x:row>
    <x:row r="374" spans="1:14" s="5" customFormat="1" ht="19.5" hidden="1" customHeight="1">
      <x:c r="A374" s="101" t="s">
        <x:v>748</x:v>
      </x:c>
      <x:c r="B374" s="101" t="s">
        <x:v>86</x:v>
      </x:c>
      <x:c r="C374" s="102">
        <x:v>20</x:v>
      </x:c>
      <x:c r="D374" s="103" t="s">
        <x:v>266</x:v>
      </x:c>
      <x:c r="E374" s="104">
        <x:f>E366</x:f>
        <x:v>400</x:v>
      </x:c>
      <x:c r="F374" s="104">
        <x:f>INT(C374*E374)</x:f>
        <x:v>8000</x:v>
      </x:c>
      <x:c r="G374" s="104"/>
      <x:c r="H374" s="104"/>
      <x:c r="I374" s="104"/>
      <x:c r="J374" s="104"/>
      <x:c r="K374" s="104">
        <x:f t="shared" si="47"/>
        <x:v>400</x:v>
      </x:c>
      <x:c r="L374" s="104">
        <x:f t="shared" si="47"/>
        <x:v>8000</x:v>
      </x:c>
      <x:c r="M374" s="104"/>
      <x:c r="N374" s="100"/>
    </x:row>
    <x:row r="375" spans="1:14" s="5" customFormat="1" ht="19.5" hidden="1" customHeight="1">
      <x:c r="A375" s="101" t="s">
        <x:v>533</x:v>
      </x:c>
      <x:c r="B375" s="101"/>
      <x:c r="C375" s="102"/>
      <x:c r="D375" s="103"/>
      <x:c r="E375" s="104"/>
      <x:c r="F375" s="104">
        <x:f>SUM(F370:F374)</x:f>
        <x:v>29842</x:v>
      </x:c>
      <x:c r="G375" s="104"/>
      <x:c r="H375" s="104">
        <x:f>SUM(H370:H374)</x:f>
        <x:v>229812</x:v>
      </x:c>
      <x:c r="I375" s="104"/>
      <x:c r="J375" s="104">
        <x:f>SUM(J370:J374)</x:f>
        <x:v>9100</x:v>
      </x:c>
      <x:c r="K375" s="104"/>
      <x:c r="L375" s="104">
        <x:f>SUM(F375,H375,J375)</x:f>
        <x:v>268754</x:v>
      </x:c>
      <x:c r="M375" s="104"/>
      <x:c r="N375" s="100"/>
    </x:row>
    <x:row r="376" spans="1:14" s="5" customFormat="1" ht="19.5" hidden="1" customHeight="1">
      <x:c r="A376" s="101"/>
      <x:c r="B376" s="101"/>
      <x:c r="C376" s="102"/>
      <x:c r="D376" s="103"/>
      <x:c r="E376" s="104"/>
      <x:c r="F376" s="104"/>
      <x:c r="G376" s="104"/>
      <x:c r="H376" s="104"/>
      <x:c r="I376" s="104"/>
      <x:c r="J376" s="104"/>
      <x:c r="K376" s="104"/>
      <x:c r="L376" s="104"/>
      <x:c r="M376" s="104"/>
      <x:c r="N376" s="100"/>
    </x:row>
    <x:row r="377" spans="1:14" s="5" customFormat="1" ht="19.5" hidden="1" customHeight="1">
      <x:c r="A377" s="96" t="s">
        <x:v>1250</x:v>
      </x:c>
      <x:c r="B377" s="96" t="s">
        <x:v>267</x:v>
      </x:c>
      <x:c r="C377" s="97"/>
      <x:c r="D377" s="98" t="s">
        <x:v>148</x:v>
      </x:c>
      <x:c r="E377" s="99"/>
      <x:c r="F377" s="99"/>
      <x:c r="G377" s="99"/>
      <x:c r="H377" s="99"/>
      <x:c r="I377" s="99"/>
      <x:c r="J377" s="99"/>
      <x:c r="K377" s="99"/>
      <x:c r="L377" s="99"/>
      <x:c r="M377" s="99"/>
      <x:c r="N377" s="100"/>
    </x:row>
    <x:row r="378" spans="1:14" s="5" customFormat="1" ht="19.5" hidden="1" customHeight="1">
      <x:c r="A378" s="101" t="s">
        <x:v>153</x:v>
      </x:c>
      <x:c r="B378" s="101"/>
      <x:c r="C378" s="102">
        <x:v>0.82999999999999996</x:v>
      </x:c>
      <x:c r="D378" s="103" t="s">
        <x:v>250</x:v>
      </x:c>
      <x:c r="E378" s="104"/>
      <x:c r="F378" s="104"/>
      <x:c r="G378" s="104">
        <x:f>G370</x:f>
        <x:v>189749</x:v>
      </x:c>
      <x:c r="H378" s="104">
        <x:f>INT(C378*G378)</x:f>
        <x:v>157491</x:v>
      </x:c>
      <x:c r="I378" s="104"/>
      <x:c r="J378" s="104"/>
      <x:c r="K378" s="104">
        <x:f t="shared" ref="K378:L382" si="48">SUM(E378,G378,I378)</x:f>
        <x:v>189749</x:v>
      </x:c>
      <x:c r="L378" s="104">
        <x:f t="shared" si="48"/>
        <x:v>157491</x:v>
      </x:c>
      <x:c r="M378" s="104"/>
      <x:c r="N378" s="100"/>
    </x:row>
    <x:row r="379" spans="1:14" s="5" customFormat="1" ht="19.5" hidden="1" customHeight="1">
      <x:c r="A379" s="101" t="s">
        <x:v>862</x:v>
      </x:c>
      <x:c r="B379" s="101"/>
      <x:c r="C379" s="102">
        <x:v>0.40999999999999998</x:v>
      </x:c>
      <x:c r="D379" s="103" t="s">
        <x:v>250</x:v>
      </x:c>
      <x:c r="E379" s="104"/>
      <x:c r="F379" s="104"/>
      <x:c r="G379" s="104">
        <x:f>G371</x:f>
        <x:v>148510</x:v>
      </x:c>
      <x:c r="H379" s="104">
        <x:f>INT(C379*G379)</x:f>
        <x:v>60889</x:v>
      </x:c>
      <x:c r="I379" s="104"/>
      <x:c r="J379" s="104"/>
      <x:c r="K379" s="104">
        <x:f t="shared" si="48"/>
        <x:v>148510</x:v>
      </x:c>
      <x:c r="L379" s="104">
        <x:f t="shared" si="48"/>
        <x:v>60889</x:v>
      </x:c>
      <x:c r="M379" s="104"/>
      <x:c r="N379" s="100"/>
    </x:row>
    <x:row r="380" spans="1:14" s="5" customFormat="1" ht="19.5" hidden="1" customHeight="1">
      <x:c r="A380" s="101" t="s">
        <x:v>227</x:v>
      </x:c>
      <x:c r="B380" s="101" t="s">
        <x:v>123</x:v>
      </x:c>
      <x:c r="C380" s="102">
        <x:v>0.62</x:v>
      </x:c>
      <x:c r="D380" s="103" t="s">
        <x:v>220</x:v>
      </x:c>
      <x:c r="E380" s="104">
        <x:f>E372</x:f>
        <x:v>18321</x:v>
      </x:c>
      <x:c r="F380" s="104">
        <x:f>INT(C380*E380)</x:f>
        <x:v>11359</x:v>
      </x:c>
      <x:c r="G380" s="104">
        <x:f>G372</x:f>
        <x:v>47849</x:v>
      </x:c>
      <x:c r="H380" s="104">
        <x:f>INT(C380*G380)</x:f>
        <x:v>29666</x:v>
      </x:c>
      <x:c r="I380" s="104">
        <x:f>I372</x:f>
        <x:v>15965</x:v>
      </x:c>
      <x:c r="J380" s="104">
        <x:f>INT(C380*I380)</x:f>
        <x:v>9898</x:v>
      </x:c>
      <x:c r="K380" s="104">
        <x:f t="shared" si="48"/>
        <x:v>82135</x:v>
      </x:c>
      <x:c r="L380" s="104">
        <x:f t="shared" si="48"/>
        <x:v>50923</x:v>
      </x:c>
      <x:c r="M380" s="104"/>
      <x:c r="N380" s="100"/>
    </x:row>
    <x:row r="381" spans="1:14" s="5" customFormat="1" ht="19.5" hidden="1" customHeight="1">
      <x:c r="A381" s="101" t="s">
        <x:v>332</x:v>
      </x:c>
      <x:c r="B381" s="101" t="s">
        <x:v>1240</x:v>
      </x:c>
      <x:c r="C381" s="102">
        <x:v>1</x:v>
      </x:c>
      <x:c r="D381" s="103" t="s">
        <x:v>261</x:v>
      </x:c>
      <x:c r="E381" s="104">
        <x:f>E373</x:f>
        <x:v>11400</x:v>
      </x:c>
      <x:c r="F381" s="104">
        <x:f>INT(C381*E381)</x:f>
        <x:v>11400</x:v>
      </x:c>
      <x:c r="G381" s="104"/>
      <x:c r="H381" s="104"/>
      <x:c r="I381" s="104"/>
      <x:c r="J381" s="104"/>
      <x:c r="K381" s="104">
        <x:f t="shared" si="48"/>
        <x:v>11400</x:v>
      </x:c>
      <x:c r="L381" s="104">
        <x:f t="shared" si="48"/>
        <x:v>11400</x:v>
      </x:c>
      <x:c r="M381" s="104"/>
      <x:c r="N381" s="100"/>
    </x:row>
    <x:row r="382" spans="1:14" s="5" customFormat="1" ht="19.5" hidden="1" customHeight="1">
      <x:c r="A382" s="101" t="s">
        <x:v>748</x:v>
      </x:c>
      <x:c r="B382" s="101" t="s">
        <x:v>86</x:v>
      </x:c>
      <x:c r="C382" s="102">
        <x:v>20</x:v>
      </x:c>
      <x:c r="D382" s="103" t="s">
        <x:v>266</x:v>
      </x:c>
      <x:c r="E382" s="104">
        <x:f>E374</x:f>
        <x:v>400</x:v>
      </x:c>
      <x:c r="F382" s="104">
        <x:f>INT(C382*E382)</x:f>
        <x:v>8000</x:v>
      </x:c>
      <x:c r="G382" s="104"/>
      <x:c r="H382" s="104"/>
      <x:c r="I382" s="104"/>
      <x:c r="J382" s="104"/>
      <x:c r="K382" s="104">
        <x:f t="shared" si="48"/>
        <x:v>400</x:v>
      </x:c>
      <x:c r="L382" s="104">
        <x:f t="shared" si="48"/>
        <x:v>8000</x:v>
      </x:c>
      <x:c r="M382" s="104"/>
      <x:c r="N382" s="100"/>
    </x:row>
    <x:row r="383" spans="1:14" s="5" customFormat="1" ht="19.5" hidden="1" customHeight="1">
      <x:c r="A383" s="101" t="s">
        <x:v>533</x:v>
      </x:c>
      <x:c r="B383" s="101"/>
      <x:c r="C383" s="102"/>
      <x:c r="D383" s="103"/>
      <x:c r="E383" s="104"/>
      <x:c r="F383" s="104">
        <x:f>SUM(F378:F382)</x:f>
        <x:v>30759</x:v>
      </x:c>
      <x:c r="G383" s="104"/>
      <x:c r="H383" s="104">
        <x:f>SUM(H378:H382)</x:f>
        <x:v>248046</x:v>
      </x:c>
      <x:c r="I383" s="104"/>
      <x:c r="J383" s="104">
        <x:f>SUM(J378:J382)</x:f>
        <x:v>9898</x:v>
      </x:c>
      <x:c r="K383" s="104"/>
      <x:c r="L383" s="104">
        <x:f>SUM(F383,H383,J383)</x:f>
        <x:v>288703</x:v>
      </x:c>
      <x:c r="M383" s="104"/>
      <x:c r="N383" s="100"/>
    </x:row>
    <x:row r="384" spans="1:14" s="5" customFormat="1" ht="19.5" hidden="1" customHeight="1">
      <x:c r="A384" s="101"/>
      <x:c r="B384" s="101"/>
      <x:c r="C384" s="102"/>
      <x:c r="D384" s="103"/>
      <x:c r="E384" s="104"/>
      <x:c r="F384" s="104"/>
      <x:c r="G384" s="104"/>
      <x:c r="H384" s="104"/>
      <x:c r="I384" s="104"/>
      <x:c r="J384" s="104"/>
      <x:c r="K384" s="104"/>
      <x:c r="L384" s="104"/>
      <x:c r="M384" s="104"/>
      <x:c r="N384" s="100"/>
    </x:row>
    <x:row r="385" spans="1:14" s="5" customFormat="1" ht="19.5" customHeight="1">
      <x:c r="A385" s="96" t="s">
        <x:v>1028</x:v>
      </x:c>
      <x:c r="B385" s="96" t="s">
        <x:v>1371</x:v>
      </x:c>
      <x:c r="C385" s="97"/>
      <x:c r="D385" s="98" t="s">
        <x:v>148</x:v>
      </x:c>
      <x:c r="E385" s="99"/>
      <x:c r="F385" s="99"/>
      <x:c r="G385" s="99"/>
      <x:c r="H385" s="99"/>
      <x:c r="I385" s="99"/>
      <x:c r="J385" s="99"/>
      <x:c r="K385" s="99"/>
      <x:c r="L385" s="99"/>
      <x:c r="M385" s="99"/>
      <x:c r="N385" s="100"/>
    </x:row>
    <x:row r="386" spans="1:14" s="5" customFormat="1" ht="19.5" customHeight="1">
      <x:c r="A386" s="101" t="s">
        <x:v>153</x:v>
      </x:c>
      <x:c r="B386" s="101"/>
      <x:c r="C386" s="102">
        <x:v>0.46999999999999997</x:v>
      </x:c>
      <x:c r="D386" s="103" t="s">
        <x:v>250</x:v>
      </x:c>
      <x:c r="E386" s="104"/>
      <x:c r="F386" s="104"/>
      <x:c r="G386" s="104">
        <x:f>G378</x:f>
        <x:v>189749</x:v>
      </x:c>
      <x:c r="H386" s="104">
        <x:f>INT(C386*G386)</x:f>
        <x:v>89182</x:v>
      </x:c>
      <x:c r="I386" s="104"/>
      <x:c r="J386" s="104"/>
      <x:c r="K386" s="104">
        <x:f t="shared" ref="K386:L391" si="49">SUM(E386,G386,I386)</x:f>
        <x:v>189749</x:v>
      </x:c>
      <x:c r="L386" s="104">
        <x:f t="shared" si="49"/>
        <x:v>89182</x:v>
      </x:c>
      <x:c r="M386" s="104"/>
      <x:c r="N386" s="100"/>
    </x:row>
    <x:row r="387" spans="1:14" s="5" customFormat="1" ht="19.5" customHeight="1">
      <x:c r="A387" s="101" t="s">
        <x:v>862</x:v>
      </x:c>
      <x:c r="B387" s="101"/>
      <x:c r="C387" s="102">
        <x:v>0.20000000000000001</x:v>
      </x:c>
      <x:c r="D387" s="103" t="s">
        <x:v>250</x:v>
      </x:c>
      <x:c r="E387" s="104"/>
      <x:c r="F387" s="104"/>
      <x:c r="G387" s="104">
        <x:f>G379</x:f>
        <x:v>148510</x:v>
      </x:c>
      <x:c r="H387" s="104">
        <x:f>INT(C387*G387)</x:f>
        <x:v>29702</x:v>
      </x:c>
      <x:c r="I387" s="104"/>
      <x:c r="J387" s="104"/>
      <x:c r="K387" s="104">
        <x:f t="shared" si="49"/>
        <x:v>148510</x:v>
      </x:c>
      <x:c r="L387" s="104">
        <x:f t="shared" si="49"/>
        <x:v>29702</x:v>
      </x:c>
      <x:c r="M387" s="104"/>
      <x:c r="N387" s="100"/>
    </x:row>
    <x:row r="388" spans="1:14" s="5" customFormat="1" ht="19.5" customHeight="1">
      <x:c r="A388" s="101" t="s">
        <x:v>227</x:v>
      </x:c>
      <x:c r="B388" s="101" t="s">
        <x:v>110</x:v>
      </x:c>
      <x:c r="C388" s="102">
        <x:v>0.71999999999999997</x:v>
      </x:c>
      <x:c r="D388" s="103" t="s">
        <x:v>220</x:v>
      </x:c>
      <x:c r="E388" s="104">
        <x:f>건설기계목록!E4</x:f>
        <x:v>21820</x:v>
      </x:c>
      <x:c r="F388" s="104">
        <x:f>INT(C388*E388)</x:f>
        <x:v>15710</x:v>
      </x:c>
      <x:c r="G388" s="104">
        <x:f>건설기계목록!F4</x:f>
        <x:v>47849</x:v>
      </x:c>
      <x:c r="H388" s="104">
        <x:f>INT(C388*G388)</x:f>
        <x:v>34451</x:v>
      </x:c>
      <x:c r="I388" s="104">
        <x:f>건설기계목록!G4</x:f>
        <x:v>24867</x:v>
      </x:c>
      <x:c r="J388" s="104">
        <x:f>INT(C388*I388)</x:f>
        <x:v>17904</x:v>
      </x:c>
      <x:c r="K388" s="104">
        <x:f t="shared" si="49"/>
        <x:v>94536</x:v>
      </x:c>
      <x:c r="L388" s="104">
        <x:f t="shared" si="49"/>
        <x:v>68065</x:v>
      </x:c>
      <x:c r="M388" s="104"/>
      <x:c r="N388" s="100"/>
    </x:row>
    <x:row r="389" spans="1:14" s="5" customFormat="1" ht="19.5" customHeight="1">
      <x:c r="A389" s="101" t="s">
        <x:v>1478</x:v>
      </x:c>
      <x:c r="B389" s="101" t="s">
        <x:v>224</x:v>
      </x:c>
      <x:c r="C389" s="102">
        <x:v>0.20999999999999999</x:v>
      </x:c>
      <x:c r="D389" s="103" t="s">
        <x:v>220</x:v>
      </x:c>
      <x:c r="E389" s="104">
        <x:f>건설기계목록!E14</x:f>
        <x:v>18750</x:v>
      </x:c>
      <x:c r="F389" s="104">
        <x:f>INT(C389*E389)</x:f>
        <x:v>3937</x:v>
      </x:c>
      <x:c r="G389" s="104">
        <x:f>건설기계목록!F14</x:f>
        <x:v>39645</x:v>
      </x:c>
      <x:c r="H389" s="104">
        <x:f>INT(C389*G389)</x:f>
        <x:v>8325</x:v>
      </x:c>
      <x:c r="I389" s="104">
        <x:f>건설기계목록!G14</x:f>
        <x:v>20758</x:v>
      </x:c>
      <x:c r="J389" s="104">
        <x:f>INT(C389*I389)</x:f>
        <x:v>4359</x:v>
      </x:c>
      <x:c r="K389" s="104">
        <x:f t="shared" si="49"/>
        <x:v>79153</x:v>
      </x:c>
      <x:c r="L389" s="104">
        <x:f t="shared" si="49"/>
        <x:v>16621</x:v>
      </x:c>
      <x:c r="M389" s="104"/>
      <x:c r="N389" s="100"/>
    </x:row>
    <x:row r="390" spans="1:14" s="5" customFormat="1" ht="19.5" customHeight="1">
      <x:c r="A390" s="101" t="s">
        <x:v>332</x:v>
      </x:c>
      <x:c r="B390" s="101" t="s">
        <x:v>1240</x:v>
      </x:c>
      <x:c r="C390" s="102">
        <x:v>1</x:v>
      </x:c>
      <x:c r="D390" s="103" t="s">
        <x:v>261</x:v>
      </x:c>
      <x:c r="E390" s="104">
        <x:f>E381</x:f>
        <x:v>11400</x:v>
      </x:c>
      <x:c r="F390" s="104">
        <x:f>INT(C390*E390)</x:f>
        <x:v>11400</x:v>
      </x:c>
      <x:c r="G390" s="104"/>
      <x:c r="H390" s="104"/>
      <x:c r="I390" s="104"/>
      <x:c r="J390" s="104"/>
      <x:c r="K390" s="104">
        <x:f t="shared" si="49"/>
        <x:v>11400</x:v>
      </x:c>
      <x:c r="L390" s="104">
        <x:f t="shared" si="49"/>
        <x:v>11400</x:v>
      </x:c>
      <x:c r="M390" s="104"/>
      <x:c r="N390" s="100"/>
    </x:row>
    <x:row r="391" spans="1:14" s="5" customFormat="1" ht="19.5" customHeight="1">
      <x:c r="A391" s="101" t="s">
        <x:v>748</x:v>
      </x:c>
      <x:c r="B391" s="101" t="s">
        <x:v>86</x:v>
      </x:c>
      <x:c r="C391" s="102">
        <x:v>30</x:v>
      </x:c>
      <x:c r="D391" s="103" t="s">
        <x:v>266</x:v>
      </x:c>
      <x:c r="E391" s="104">
        <x:f>E382</x:f>
        <x:v>400</x:v>
      </x:c>
      <x:c r="F391" s="104">
        <x:f>INT(C391*E391)</x:f>
        <x:v>12000</x:v>
      </x:c>
      <x:c r="G391" s="104"/>
      <x:c r="H391" s="104"/>
      <x:c r="I391" s="104"/>
      <x:c r="J391" s="104"/>
      <x:c r="K391" s="104">
        <x:f t="shared" si="49"/>
        <x:v>400</x:v>
      </x:c>
      <x:c r="L391" s="104">
        <x:f t="shared" si="49"/>
        <x:v>12000</x:v>
      </x:c>
      <x:c r="M391" s="104"/>
      <x:c r="N391" s="100"/>
    </x:row>
    <x:row r="392" spans="1:14" s="5" customFormat="1" ht="19.5" customHeight="1">
      <x:c r="A392" s="101" t="s">
        <x:v>533</x:v>
      </x:c>
      <x:c r="B392" s="101"/>
      <x:c r="C392" s="102"/>
      <x:c r="D392" s="103"/>
      <x:c r="E392" s="104"/>
      <x:c r="F392" s="104">
        <x:f>SUM(F386:F391)</x:f>
        <x:v>43047</x:v>
      </x:c>
      <x:c r="G392" s="104"/>
      <x:c r="H392" s="104">
        <x:f>SUM(H386:H391)</x:f>
        <x:v>161660</x:v>
      </x:c>
      <x:c r="I392" s="104"/>
      <x:c r="J392" s="104">
        <x:f>SUM(J386:J391)</x:f>
        <x:v>22263</x:v>
      </x:c>
      <x:c r="K392" s="104"/>
      <x:c r="L392" s="104">
        <x:f>SUM(F392,H392,J392)</x:f>
        <x:v>226970</x:v>
      </x:c>
      <x:c r="M392" s="104"/>
      <x:c r="N392" s="100"/>
    </x:row>
    <x:row r="393" spans="1:14" s="5" customFormat="1" ht="19.5" customHeight="1">
      <x:c r="A393" s="101"/>
      <x:c r="B393" s="101"/>
      <x:c r="C393" s="102"/>
      <x:c r="D393" s="103"/>
      <x:c r="E393" s="104"/>
      <x:c r="F393" s="104"/>
      <x:c r="G393" s="104"/>
      <x:c r="H393" s="104"/>
      <x:c r="I393" s="104"/>
      <x:c r="J393" s="104"/>
      <x:c r="K393" s="104"/>
      <x:c r="L393" s="104"/>
      <x:c r="M393" s="104"/>
      <x:c r="N393" s="100"/>
    </x:row>
    <x:row r="394" spans="1:14" s="5" customFormat="1" ht="19.5" hidden="1" customHeight="1">
      <x:c r="A394" s="96" t="s">
        <x:v>1220</x:v>
      </x:c>
      <x:c r="B394" s="96" t="s">
        <x:v>272</x:v>
      </x:c>
      <x:c r="C394" s="97"/>
      <x:c r="D394" s="98" t="s">
        <x:v>148</x:v>
      </x:c>
      <x:c r="E394" s="99"/>
      <x:c r="F394" s="99"/>
      <x:c r="G394" s="99"/>
      <x:c r="H394" s="99"/>
      <x:c r="I394" s="99"/>
      <x:c r="J394" s="99"/>
      <x:c r="K394" s="99"/>
      <x:c r="L394" s="99"/>
      <x:c r="M394" s="99"/>
      <x:c r="N394" s="100"/>
    </x:row>
    <x:row r="395" spans="1:14" s="5" customFormat="1" ht="19.5" hidden="1" customHeight="1">
      <x:c r="A395" s="101" t="s">
        <x:v>153</x:v>
      </x:c>
      <x:c r="B395" s="101"/>
      <x:c r="C395" s="102">
        <x:v>0.94999999999999996</x:v>
      </x:c>
      <x:c r="D395" s="103" t="s">
        <x:v>250</x:v>
      </x:c>
      <x:c r="E395" s="104"/>
      <x:c r="F395" s="104"/>
      <x:c r="G395" s="104">
        <x:f>G386</x:f>
        <x:v>189749</x:v>
      </x:c>
      <x:c r="H395" s="104">
        <x:f>INT(C395*G395)</x:f>
        <x:v>180261</x:v>
      </x:c>
      <x:c r="I395" s="104"/>
      <x:c r="J395" s="104"/>
      <x:c r="K395" s="104">
        <x:f t="shared" ref="K395:L399" si="50">SUM(E395,G395,I395)</x:f>
        <x:v>189749</x:v>
      </x:c>
      <x:c r="L395" s="104">
        <x:f t="shared" si="50"/>
        <x:v>180261</x:v>
      </x:c>
      <x:c r="M395" s="104"/>
      <x:c r="N395" s="100"/>
    </x:row>
    <x:row r="396" spans="1:14" s="5" customFormat="1" ht="19.5" hidden="1" customHeight="1">
      <x:c r="A396" s="101" t="s">
        <x:v>862</x:v>
      </x:c>
      <x:c r="B396" s="101"/>
      <x:c r="C396" s="102">
        <x:v>0.46000000000000002</x:v>
      </x:c>
      <x:c r="D396" s="103" t="s">
        <x:v>250</x:v>
      </x:c>
      <x:c r="E396" s="104"/>
      <x:c r="F396" s="104"/>
      <x:c r="G396" s="104">
        <x:f>G387</x:f>
        <x:v>148510</x:v>
      </x:c>
      <x:c r="H396" s="104">
        <x:f>INT(C396*G396)</x:f>
        <x:v>68314</x:v>
      </x:c>
      <x:c r="I396" s="104"/>
      <x:c r="J396" s="104"/>
      <x:c r="K396" s="104">
        <x:f t="shared" si="50"/>
        <x:v>148510</x:v>
      </x:c>
      <x:c r="L396" s="104">
        <x:f t="shared" si="50"/>
        <x:v>68314</x:v>
      </x:c>
      <x:c r="M396" s="104"/>
      <x:c r="N396" s="100"/>
    </x:row>
    <x:row r="397" spans="1:14" s="5" customFormat="1" ht="19.5" hidden="1" customHeight="1">
      <x:c r="A397" s="101" t="s">
        <x:v>227</x:v>
      </x:c>
      <x:c r="B397" s="101" t="s">
        <x:v>451</x:v>
      </x:c>
      <x:c r="C397" s="102">
        <x:v>0.59999999999999998</x:v>
      </x:c>
      <x:c r="D397" s="103" t="s">
        <x:v>220</x:v>
      </x:c>
      <x:c r="E397" s="104">
        <x:f>E136</x:f>
        <x:v>21468</x:v>
      </x:c>
      <x:c r="F397" s="104">
        <x:f>INT(C397*E397)</x:f>
        <x:v>12880</x:v>
      </x:c>
      <x:c r="G397" s="104">
        <x:f>G136</x:f>
        <x:v>47849</x:v>
      </x:c>
      <x:c r="H397" s="104">
        <x:f>INT(C397*G397)</x:f>
        <x:v>28709</x:v>
      </x:c>
      <x:c r="I397" s="104">
        <x:f>I136</x:f>
        <x:v>22383</x:v>
      </x:c>
      <x:c r="J397" s="104">
        <x:f>INT(C397*I397)</x:f>
        <x:v>13429</x:v>
      </x:c>
      <x:c r="K397" s="104">
        <x:f t="shared" si="50"/>
        <x:v>91700</x:v>
      </x:c>
      <x:c r="L397" s="104">
        <x:f t="shared" si="50"/>
        <x:v>55018</x:v>
      </x:c>
      <x:c r="M397" s="104"/>
      <x:c r="N397" s="100"/>
    </x:row>
    <x:row r="398" spans="1:14" s="5" customFormat="1" ht="19.5" hidden="1" customHeight="1">
      <x:c r="A398" s="101" t="s">
        <x:v>332</x:v>
      </x:c>
      <x:c r="B398" s="101" t="s">
        <x:v>1240</x:v>
      </x:c>
      <x:c r="C398" s="102">
        <x:v>1</x:v>
      </x:c>
      <x:c r="D398" s="103" t="s">
        <x:v>261</x:v>
      </x:c>
      <x:c r="E398" s="104">
        <x:f>E390</x:f>
        <x:v>11400</x:v>
      </x:c>
      <x:c r="F398" s="104">
        <x:f>INT(C398*E398)</x:f>
        <x:v>11400</x:v>
      </x:c>
      <x:c r="G398" s="104"/>
      <x:c r="H398" s="104"/>
      <x:c r="I398" s="104"/>
      <x:c r="J398" s="104"/>
      <x:c r="K398" s="104">
        <x:f t="shared" si="50"/>
        <x:v>11400</x:v>
      </x:c>
      <x:c r="L398" s="104">
        <x:f t="shared" si="50"/>
        <x:v>11400</x:v>
      </x:c>
      <x:c r="M398" s="104"/>
      <x:c r="N398" s="100"/>
    </x:row>
    <x:row r="399" spans="1:14" s="5" customFormat="1" ht="19.5" hidden="1" customHeight="1">
      <x:c r="A399" s="101" t="s">
        <x:v>748</x:v>
      </x:c>
      <x:c r="B399" s="101" t="s">
        <x:v>86</x:v>
      </x:c>
      <x:c r="C399" s="102">
        <x:v>30</x:v>
      </x:c>
      <x:c r="D399" s="103" t="s">
        <x:v>266</x:v>
      </x:c>
      <x:c r="E399" s="104">
        <x:f>E391</x:f>
        <x:v>400</x:v>
      </x:c>
      <x:c r="F399" s="104">
        <x:f>INT(C399*E399)</x:f>
        <x:v>12000</x:v>
      </x:c>
      <x:c r="G399" s="104"/>
      <x:c r="H399" s="104"/>
      <x:c r="I399" s="104"/>
      <x:c r="J399" s="104"/>
      <x:c r="K399" s="104">
        <x:f t="shared" si="50"/>
        <x:v>400</x:v>
      </x:c>
      <x:c r="L399" s="104">
        <x:f t="shared" si="50"/>
        <x:v>12000</x:v>
      </x:c>
      <x:c r="M399" s="104"/>
      <x:c r="N399" s="100"/>
    </x:row>
    <x:row r="400" spans="1:14" s="5" customFormat="1" ht="19.5" hidden="1" customHeight="1">
      <x:c r="A400" s="101" t="s">
        <x:v>533</x:v>
      </x:c>
      <x:c r="B400" s="101"/>
      <x:c r="C400" s="102"/>
      <x:c r="D400" s="103"/>
      <x:c r="E400" s="104"/>
      <x:c r="F400" s="104">
        <x:f>SUM(F395:F399)</x:f>
        <x:v>36280</x:v>
      </x:c>
      <x:c r="G400" s="104"/>
      <x:c r="H400" s="104">
        <x:f>SUM(H395:H399)</x:f>
        <x:v>277284</x:v>
      </x:c>
      <x:c r="I400" s="104"/>
      <x:c r="J400" s="104">
        <x:f>SUM(J395:J399)</x:f>
        <x:v>13429</x:v>
      </x:c>
      <x:c r="K400" s="104"/>
      <x:c r="L400" s="104">
        <x:f>SUM(F400,H400,J400)</x:f>
        <x:v>326993</x:v>
      </x:c>
      <x:c r="M400" s="104"/>
      <x:c r="N400" s="100"/>
    </x:row>
    <x:row r="401" spans="1:14" s="5" customFormat="1" ht="19.5" hidden="1" customHeight="1">
      <x:c r="A401" s="101"/>
      <x:c r="B401" s="101"/>
      <x:c r="C401" s="102"/>
      <x:c r="D401" s="103"/>
      <x:c r="E401" s="104"/>
      <x:c r="F401" s="104"/>
      <x:c r="G401" s="104"/>
      <x:c r="H401" s="104"/>
      <x:c r="I401" s="104"/>
      <x:c r="J401" s="104"/>
      <x:c r="K401" s="104"/>
      <x:c r="L401" s="104"/>
      <x:c r="M401" s="104"/>
      <x:c r="N401" s="100"/>
    </x:row>
    <x:row r="402" spans="1:14" s="5" customFormat="1" ht="19.5" customHeight="1">
      <x:c r="A402" s="96" t="s">
        <x:v>1030</x:v>
      </x:c>
      <x:c r="B402" s="96" t="s">
        <x:v>499</x:v>
      </x:c>
      <x:c r="C402" s="97"/>
      <x:c r="D402" s="98" t="s">
        <x:v>148</x:v>
      </x:c>
      <x:c r="E402" s="99"/>
      <x:c r="F402" s="99"/>
      <x:c r="G402" s="99"/>
      <x:c r="H402" s="99"/>
      <x:c r="I402" s="99"/>
      <x:c r="J402" s="99"/>
      <x:c r="K402" s="99"/>
      <x:c r="L402" s="99"/>
      <x:c r="M402" s="99"/>
      <x:c r="N402" s="100"/>
    </x:row>
    <x:row r="403" spans="1:14" s="5" customFormat="1" ht="19.5" customHeight="1">
      <x:c r="A403" s="101" t="s">
        <x:v>153</x:v>
      </x:c>
      <x:c r="B403" s="101"/>
      <x:c r="C403" s="102">
        <x:v>0.56000000000000005</x:v>
      </x:c>
      <x:c r="D403" s="103" t="s">
        <x:v>250</x:v>
      </x:c>
      <x:c r="E403" s="104"/>
      <x:c r="F403" s="104"/>
      <x:c r="G403" s="104">
        <x:f>G395</x:f>
        <x:v>189749</x:v>
      </x:c>
      <x:c r="H403" s="104">
        <x:f>INT(C403*G403)</x:f>
        <x:v>106259</x:v>
      </x:c>
      <x:c r="I403" s="104"/>
      <x:c r="J403" s="104"/>
      <x:c r="K403" s="104">
        <x:f t="shared" ref="K403:L408" si="51">SUM(E403,G403,I403)</x:f>
        <x:v>189749</x:v>
      </x:c>
      <x:c r="L403" s="104">
        <x:f t="shared" si="51"/>
        <x:v>106259</x:v>
      </x:c>
      <x:c r="M403" s="104"/>
      <x:c r="N403" s="100"/>
    </x:row>
    <x:row r="404" spans="1:14" s="5" customFormat="1" ht="19.5" customHeight="1">
      <x:c r="A404" s="101" t="s">
        <x:v>862</x:v>
      </x:c>
      <x:c r="B404" s="101"/>
      <x:c r="C404" s="102">
        <x:v>0.22</x:v>
      </x:c>
      <x:c r="D404" s="103" t="s">
        <x:v>250</x:v>
      </x:c>
      <x:c r="E404" s="104"/>
      <x:c r="F404" s="104"/>
      <x:c r="G404" s="104">
        <x:f>G396</x:f>
        <x:v>148510</x:v>
      </x:c>
      <x:c r="H404" s="104">
        <x:f>INT(C404*G404)</x:f>
        <x:v>32672</x:v>
      </x:c>
      <x:c r="I404" s="104"/>
      <x:c r="J404" s="104"/>
      <x:c r="K404" s="104">
        <x:f t="shared" si="51"/>
        <x:v>148510</x:v>
      </x:c>
      <x:c r="L404" s="104">
        <x:f t="shared" si="51"/>
        <x:v>32672</x:v>
      </x:c>
      <x:c r="M404" s="104"/>
      <x:c r="N404" s="100"/>
    </x:row>
    <x:row r="405" spans="1:14" s="5" customFormat="1" ht="19.5" customHeight="1">
      <x:c r="A405" s="101" t="s">
        <x:v>227</x:v>
      </x:c>
      <x:c r="B405" s="101" t="s">
        <x:v>110</x:v>
      </x:c>
      <x:c r="C405" s="102">
        <x:v>0.84999999999999998</x:v>
      </x:c>
      <x:c r="D405" s="103" t="s">
        <x:v>220</x:v>
      </x:c>
      <x:c r="E405" s="104">
        <x:f>E388</x:f>
        <x:v>21820</x:v>
      </x:c>
      <x:c r="F405" s="104">
        <x:f>INT(C405*E405)</x:f>
        <x:v>18547</x:v>
      </x:c>
      <x:c r="G405" s="104">
        <x:f>G388</x:f>
        <x:v>47849</x:v>
      </x:c>
      <x:c r="H405" s="104">
        <x:f>INT(C405*G405)</x:f>
        <x:v>40671</x:v>
      </x:c>
      <x:c r="I405" s="104">
        <x:f>I388</x:f>
        <x:v>24867</x:v>
      </x:c>
      <x:c r="J405" s="104">
        <x:f>INT(C405*I405)</x:f>
        <x:v>21136</x:v>
      </x:c>
      <x:c r="K405" s="104">
        <x:f t="shared" si="51"/>
        <x:v>94536</x:v>
      </x:c>
      <x:c r="L405" s="104">
        <x:f t="shared" si="51"/>
        <x:v>80354</x:v>
      </x:c>
      <x:c r="M405" s="104"/>
      <x:c r="N405" s="100"/>
    </x:row>
    <x:row r="406" spans="1:14" s="5" customFormat="1" ht="19.5" customHeight="1">
      <x:c r="A406" s="101" t="s">
        <x:v>1478</x:v>
      </x:c>
      <x:c r="B406" s="101" t="s">
        <x:v>224</x:v>
      </x:c>
      <x:c r="C406" s="102">
        <x:v>0.26000000000000001</x:v>
      </x:c>
      <x:c r="D406" s="103" t="s">
        <x:v>220</x:v>
      </x:c>
      <x:c r="E406" s="104">
        <x:f>E389</x:f>
        <x:v>18750</x:v>
      </x:c>
      <x:c r="F406" s="104">
        <x:f>INT(C406*E406)</x:f>
        <x:v>4875</x:v>
      </x:c>
      <x:c r="G406" s="104">
        <x:f>G389</x:f>
        <x:v>39645</x:v>
      </x:c>
      <x:c r="H406" s="104">
        <x:f>INT(C406*G406)</x:f>
        <x:v>10307</x:v>
      </x:c>
      <x:c r="I406" s="104">
        <x:f>I389</x:f>
        <x:v>20758</x:v>
      </x:c>
      <x:c r="J406" s="104">
        <x:f>INT(C406*I406)</x:f>
        <x:v>5397</x:v>
      </x:c>
      <x:c r="K406" s="104">
        <x:f t="shared" si="51"/>
        <x:v>79153</x:v>
      </x:c>
      <x:c r="L406" s="104">
        <x:f t="shared" si="51"/>
        <x:v>20579</x:v>
      </x:c>
      <x:c r="M406" s="104"/>
      <x:c r="N406" s="100"/>
    </x:row>
    <x:row r="407" spans="1:14" s="5" customFormat="1" ht="19.5" customHeight="1">
      <x:c r="A407" s="101" t="s">
        <x:v>332</x:v>
      </x:c>
      <x:c r="B407" s="101" t="s">
        <x:v>1240</x:v>
      </x:c>
      <x:c r="C407" s="102">
        <x:v>1</x:v>
      </x:c>
      <x:c r="D407" s="103" t="s">
        <x:v>261</x:v>
      </x:c>
      <x:c r="E407" s="104">
        <x:f>E398</x:f>
        <x:v>11400</x:v>
      </x:c>
      <x:c r="F407" s="104">
        <x:f>INT(C407*E407)</x:f>
        <x:v>11400</x:v>
      </x:c>
      <x:c r="G407" s="104"/>
      <x:c r="H407" s="104"/>
      <x:c r="I407" s="104"/>
      <x:c r="J407" s="104"/>
      <x:c r="K407" s="104">
        <x:f t="shared" si="51"/>
        <x:v>11400</x:v>
      </x:c>
      <x:c r="L407" s="104">
        <x:f t="shared" si="51"/>
        <x:v>11400</x:v>
      </x:c>
      <x:c r="M407" s="104"/>
      <x:c r="N407" s="100"/>
    </x:row>
    <x:row r="408" spans="1:14" s="5" customFormat="1" ht="19.5" customHeight="1">
      <x:c r="A408" s="101" t="s">
        <x:v>748</x:v>
      </x:c>
      <x:c r="B408" s="101" t="s">
        <x:v>86</x:v>
      </x:c>
      <x:c r="C408" s="102">
        <x:v>30</x:v>
      </x:c>
      <x:c r="D408" s="103" t="s">
        <x:v>266</x:v>
      </x:c>
      <x:c r="E408" s="104">
        <x:f>E399</x:f>
        <x:v>400</x:v>
      </x:c>
      <x:c r="F408" s="104">
        <x:f>INT(C408*E408)</x:f>
        <x:v>12000</x:v>
      </x:c>
      <x:c r="G408" s="104"/>
      <x:c r="H408" s="104"/>
      <x:c r="I408" s="104"/>
      <x:c r="J408" s="104"/>
      <x:c r="K408" s="104">
        <x:f t="shared" si="51"/>
        <x:v>400</x:v>
      </x:c>
      <x:c r="L408" s="104">
        <x:f t="shared" si="51"/>
        <x:v>12000</x:v>
      </x:c>
      <x:c r="M408" s="104"/>
      <x:c r="N408" s="100"/>
    </x:row>
    <x:row r="409" spans="1:14" s="5" customFormat="1" ht="19.5" customHeight="1">
      <x:c r="A409" s="101" t="s">
        <x:v>533</x:v>
      </x:c>
      <x:c r="B409" s="101"/>
      <x:c r="C409" s="102"/>
      <x:c r="D409" s="103"/>
      <x:c r="E409" s="104"/>
      <x:c r="F409" s="104">
        <x:f>SUM(F403:F408)</x:f>
        <x:v>46822</x:v>
      </x:c>
      <x:c r="G409" s="104"/>
      <x:c r="H409" s="104">
        <x:f>SUM(H403:H408)</x:f>
        <x:v>189909</x:v>
      </x:c>
      <x:c r="I409" s="104"/>
      <x:c r="J409" s="104">
        <x:f>SUM(J403:J408)</x:f>
        <x:v>26533</x:v>
      </x:c>
      <x:c r="K409" s="104"/>
      <x:c r="L409" s="104">
        <x:f>SUM(F409,H409,J409)</x:f>
        <x:v>263264</x:v>
      </x:c>
      <x:c r="M409" s="104"/>
      <x:c r="N409" s="100"/>
    </x:row>
    <x:row r="410" spans="1:14" s="5" customFormat="1" ht="19.5" customHeight="1">
      <x:c r="A410" s="101"/>
      <x:c r="B410" s="101"/>
      <x:c r="C410" s="102"/>
      <x:c r="D410" s="103"/>
      <x:c r="E410" s="104"/>
      <x:c r="F410" s="104"/>
      <x:c r="G410" s="104"/>
      <x:c r="H410" s="104"/>
      <x:c r="I410" s="104"/>
      <x:c r="J410" s="104"/>
      <x:c r="K410" s="104"/>
      <x:c r="L410" s="104"/>
      <x:c r="M410" s="104"/>
      <x:c r="N410" s="100"/>
    </x:row>
    <x:row r="411" spans="1:14" s="5" customFormat="1" ht="19.5" hidden="1" customHeight="1">
      <x:c r="A411" s="96" t="s">
        <x:v>1206</x:v>
      </x:c>
      <x:c r="B411" s="96" t="s">
        <x:v>208</x:v>
      </x:c>
      <x:c r="C411" s="97"/>
      <x:c r="D411" s="98" t="s">
        <x:v>148</x:v>
      </x:c>
      <x:c r="E411" s="99"/>
      <x:c r="F411" s="99"/>
      <x:c r="G411" s="99"/>
      <x:c r="H411" s="99"/>
      <x:c r="I411" s="99"/>
      <x:c r="J411" s="99"/>
      <x:c r="K411" s="99"/>
      <x:c r="L411" s="99"/>
      <x:c r="M411" s="99"/>
      <x:c r="N411" s="100"/>
    </x:row>
    <x:row r="412" spans="1:14" s="5" customFormat="1" ht="19.5" hidden="1" customHeight="1">
      <x:c r="A412" s="101" t="s">
        <x:v>153</x:v>
      </x:c>
      <x:c r="B412" s="101"/>
      <x:c r="C412" s="102">
        <x:v>1.0700000000000001</x:v>
      </x:c>
      <x:c r="D412" s="103" t="s">
        <x:v>250</x:v>
      </x:c>
      <x:c r="E412" s="104"/>
      <x:c r="F412" s="104"/>
      <x:c r="G412" s="104">
        <x:f>G403</x:f>
        <x:v>189749</x:v>
      </x:c>
      <x:c r="H412" s="104">
        <x:f>INT(C412*G412)</x:f>
        <x:v>203031</x:v>
      </x:c>
      <x:c r="I412" s="104"/>
      <x:c r="J412" s="104"/>
      <x:c r="K412" s="104">
        <x:f t="shared" ref="K412:L416" si="52">SUM(E412,G412,I412)</x:f>
        <x:v>189749</x:v>
      </x:c>
      <x:c r="L412" s="104">
        <x:f t="shared" si="52"/>
        <x:v>203031</x:v>
      </x:c>
      <x:c r="M412" s="104"/>
      <x:c r="N412" s="100"/>
    </x:row>
    <x:row r="413" spans="1:14" s="5" customFormat="1" ht="19.5" hidden="1" customHeight="1">
      <x:c r="A413" s="101" t="s">
        <x:v>862</x:v>
      </x:c>
      <x:c r="B413" s="101"/>
      <x:c r="C413" s="102">
        <x:v>0.52000000000000002</x:v>
      </x:c>
      <x:c r="D413" s="103" t="s">
        <x:v>250</x:v>
      </x:c>
      <x:c r="E413" s="104"/>
      <x:c r="F413" s="104"/>
      <x:c r="G413" s="104">
        <x:f>G404</x:f>
        <x:v>148510</x:v>
      </x:c>
      <x:c r="H413" s="104">
        <x:f>INT(C413*G413)</x:f>
        <x:v>77225</x:v>
      </x:c>
      <x:c r="I413" s="104"/>
      <x:c r="J413" s="104"/>
      <x:c r="K413" s="104">
        <x:f t="shared" si="52"/>
        <x:v>148510</x:v>
      </x:c>
      <x:c r="L413" s="104">
        <x:f t="shared" si="52"/>
        <x:v>77225</x:v>
      </x:c>
      <x:c r="M413" s="104"/>
      <x:c r="N413" s="100"/>
    </x:row>
    <x:row r="414" spans="1:14" s="5" customFormat="1" ht="19.5" hidden="1" customHeight="1">
      <x:c r="A414" s="101" t="s">
        <x:v>227</x:v>
      </x:c>
      <x:c r="B414" s="101" t="s">
        <x:v>451</x:v>
      </x:c>
      <x:c r="C414" s="102">
        <x:v>0.68000000000000005</x:v>
      </x:c>
      <x:c r="D414" s="103" t="s">
        <x:v>220</x:v>
      </x:c>
      <x:c r="E414" s="104">
        <x:f>E136</x:f>
        <x:v>21468</x:v>
      </x:c>
      <x:c r="F414" s="104">
        <x:f>INT(C414*E414)</x:f>
        <x:v>14598</x:v>
      </x:c>
      <x:c r="G414" s="104">
        <x:f>G136</x:f>
        <x:v>47849</x:v>
      </x:c>
      <x:c r="H414" s="104">
        <x:f>INT(C414*G414)</x:f>
        <x:v>32537</x:v>
      </x:c>
      <x:c r="I414" s="104">
        <x:f>I136</x:f>
        <x:v>22383</x:v>
      </x:c>
      <x:c r="J414" s="104">
        <x:f>INT(C414*I414)</x:f>
        <x:v>15220</x:v>
      </x:c>
      <x:c r="K414" s="104">
        <x:f t="shared" si="52"/>
        <x:v>91700</x:v>
      </x:c>
      <x:c r="L414" s="104">
        <x:f t="shared" si="52"/>
        <x:v>62355</x:v>
      </x:c>
      <x:c r="M414" s="104"/>
      <x:c r="N414" s="100"/>
    </x:row>
    <x:row r="415" spans="1:14" s="5" customFormat="1" ht="19.5" hidden="1" customHeight="1">
      <x:c r="A415" s="101" t="s">
        <x:v>332</x:v>
      </x:c>
      <x:c r="B415" s="101" t="s">
        <x:v>1240</x:v>
      </x:c>
      <x:c r="C415" s="102">
        <x:v>1</x:v>
      </x:c>
      <x:c r="D415" s="103" t="s">
        <x:v>261</x:v>
      </x:c>
      <x:c r="E415" s="104">
        <x:f>E407</x:f>
        <x:v>11400</x:v>
      </x:c>
      <x:c r="F415" s="104">
        <x:f>INT(C415*E415)</x:f>
        <x:v>11400</x:v>
      </x:c>
      <x:c r="G415" s="104"/>
      <x:c r="H415" s="104"/>
      <x:c r="I415" s="104"/>
      <x:c r="J415" s="104"/>
      <x:c r="K415" s="104">
        <x:f t="shared" si="52"/>
        <x:v>11400</x:v>
      </x:c>
      <x:c r="L415" s="104">
        <x:f t="shared" si="52"/>
        <x:v>11400</x:v>
      </x:c>
      <x:c r="M415" s="104"/>
      <x:c r="N415" s="100"/>
    </x:row>
    <x:row r="416" spans="1:14" s="5" customFormat="1" ht="19.5" hidden="1" customHeight="1">
      <x:c r="A416" s="101" t="s">
        <x:v>748</x:v>
      </x:c>
      <x:c r="B416" s="101" t="s">
        <x:v>86</x:v>
      </x:c>
      <x:c r="C416" s="102">
        <x:v>30</x:v>
      </x:c>
      <x:c r="D416" s="103" t="s">
        <x:v>266</x:v>
      </x:c>
      <x:c r="E416" s="104">
        <x:f>E408</x:f>
        <x:v>400</x:v>
      </x:c>
      <x:c r="F416" s="104">
        <x:f>INT(C416*E416)</x:f>
        <x:v>12000</x:v>
      </x:c>
      <x:c r="G416" s="104"/>
      <x:c r="H416" s="104"/>
      <x:c r="I416" s="104"/>
      <x:c r="J416" s="104"/>
      <x:c r="K416" s="104">
        <x:f t="shared" si="52"/>
        <x:v>400</x:v>
      </x:c>
      <x:c r="L416" s="104">
        <x:f t="shared" si="52"/>
        <x:v>12000</x:v>
      </x:c>
      <x:c r="M416" s="104"/>
      <x:c r="N416" s="100"/>
    </x:row>
    <x:row r="417" spans="1:14" s="5" customFormat="1" ht="19.5" hidden="1" customHeight="1">
      <x:c r="A417" s="101" t="s">
        <x:v>533</x:v>
      </x:c>
      <x:c r="B417" s="101"/>
      <x:c r="C417" s="102"/>
      <x:c r="D417" s="103"/>
      <x:c r="E417" s="104"/>
      <x:c r="F417" s="104">
        <x:f>SUM(F412:F416)</x:f>
        <x:v>37998</x:v>
      </x:c>
      <x:c r="G417" s="104"/>
      <x:c r="H417" s="104">
        <x:f>SUM(H412:H416)</x:f>
        <x:v>312793</x:v>
      </x:c>
      <x:c r="I417" s="104"/>
      <x:c r="J417" s="104">
        <x:f>SUM(J412:J416)</x:f>
        <x:v>15220</x:v>
      </x:c>
      <x:c r="K417" s="104"/>
      <x:c r="L417" s="104">
        <x:f>SUM(F417,H417,J417)</x:f>
        <x:v>366011</x:v>
      </x:c>
      <x:c r="M417" s="104"/>
      <x:c r="N417" s="100"/>
    </x:row>
    <x:row r="418" spans="1:14" s="5" customFormat="1" ht="19.5" hidden="1" customHeight="1">
      <x:c r="A418" s="101"/>
      <x:c r="B418" s="101"/>
      <x:c r="C418" s="102"/>
      <x:c r="D418" s="103"/>
      <x:c r="E418" s="104"/>
      <x:c r="F418" s="104"/>
      <x:c r="G418" s="104"/>
      <x:c r="H418" s="104"/>
      <x:c r="I418" s="104"/>
      <x:c r="J418" s="104"/>
      <x:c r="K418" s="104"/>
      <x:c r="L418" s="104"/>
      <x:c r="M418" s="104"/>
      <x:c r="N418" s="100"/>
    </x:row>
    <x:row r="419" spans="1:14" s="5" customFormat="1" ht="19.5" hidden="1" customHeight="1">
      <x:c r="A419" s="96" t="s">
        <x:v>1168</x:v>
      </x:c>
      <x:c r="B419" s="96" t="s">
        <x:v>286</x:v>
      </x:c>
      <x:c r="C419" s="97"/>
      <x:c r="D419" s="98" t="s">
        <x:v>148</x:v>
      </x:c>
      <x:c r="E419" s="99"/>
      <x:c r="F419" s="99"/>
      <x:c r="G419" s="99"/>
      <x:c r="H419" s="99"/>
      <x:c r="I419" s="99"/>
      <x:c r="J419" s="99"/>
      <x:c r="K419" s="99"/>
      <x:c r="L419" s="99"/>
      <x:c r="M419" s="99"/>
      <x:c r="N419" s="100"/>
    </x:row>
    <x:row r="420" spans="1:14" s="5" customFormat="1" ht="19.5" hidden="1" customHeight="1">
      <x:c r="A420" s="101" t="s">
        <x:v>153</x:v>
      </x:c>
      <x:c r="B420" s="101"/>
      <x:c r="C420" s="102">
        <x:v>1.1299999999999999</x:v>
      </x:c>
      <x:c r="D420" s="103" t="s">
        <x:v>250</x:v>
      </x:c>
      <x:c r="E420" s="104"/>
      <x:c r="F420" s="104"/>
      <x:c r="G420" s="104">
        <x:f>G412</x:f>
        <x:v>189749</x:v>
      </x:c>
      <x:c r="H420" s="104">
        <x:f>INT(C420*G420)</x:f>
        <x:v>214416</x:v>
      </x:c>
      <x:c r="I420" s="104"/>
      <x:c r="J420" s="104"/>
      <x:c r="K420" s="104">
        <x:f t="shared" ref="K420:L424" si="53">SUM(E420,G420,I420)</x:f>
        <x:v>189749</x:v>
      </x:c>
      <x:c r="L420" s="104">
        <x:f t="shared" si="53"/>
        <x:v>214416</x:v>
      </x:c>
      <x:c r="M420" s="104"/>
      <x:c r="N420" s="100"/>
    </x:row>
    <x:row r="421" spans="1:14" s="5" customFormat="1" ht="19.5" hidden="1" customHeight="1">
      <x:c r="A421" s="101" t="s">
        <x:v>862</x:v>
      </x:c>
      <x:c r="B421" s="101"/>
      <x:c r="C421" s="102">
        <x:v>0.55000000000000004</x:v>
      </x:c>
      <x:c r="D421" s="103" t="s">
        <x:v>250</x:v>
      </x:c>
      <x:c r="E421" s="104"/>
      <x:c r="F421" s="104"/>
      <x:c r="G421" s="104">
        <x:f>G413</x:f>
        <x:v>148510</x:v>
      </x:c>
      <x:c r="H421" s="104">
        <x:f>INT(C421*G421)</x:f>
        <x:v>81680</x:v>
      </x:c>
      <x:c r="I421" s="104"/>
      <x:c r="J421" s="104"/>
      <x:c r="K421" s="104">
        <x:f t="shared" si="53"/>
        <x:v>148510</x:v>
      </x:c>
      <x:c r="L421" s="104">
        <x:f t="shared" si="53"/>
        <x:v>81680</x:v>
      </x:c>
      <x:c r="M421" s="104"/>
      <x:c r="N421" s="100"/>
    </x:row>
    <x:row r="422" spans="1:14" s="5" customFormat="1" ht="19.5" hidden="1" customHeight="1">
      <x:c r="A422" s="101" t="s">
        <x:v>227</x:v>
      </x:c>
      <x:c r="B422" s="101" t="s">
        <x:v>451</x:v>
      </x:c>
      <x:c r="C422" s="102">
        <x:v>0.71999999999999997</x:v>
      </x:c>
      <x:c r="D422" s="103" t="s">
        <x:v>220</x:v>
      </x:c>
      <x:c r="E422" s="104">
        <x:f>E414</x:f>
        <x:v>21468</x:v>
      </x:c>
      <x:c r="F422" s="104">
        <x:f>INT(C422*E422)</x:f>
        <x:v>15456</x:v>
      </x:c>
      <x:c r="G422" s="104">
        <x:f>G414</x:f>
        <x:v>47849</x:v>
      </x:c>
      <x:c r="H422" s="104">
        <x:f>INT(C422*G422)</x:f>
        <x:v>34451</x:v>
      </x:c>
      <x:c r="I422" s="104">
        <x:f>I414</x:f>
        <x:v>22383</x:v>
      </x:c>
      <x:c r="J422" s="104">
        <x:f>INT(C422*I422)</x:f>
        <x:v>16115</x:v>
      </x:c>
      <x:c r="K422" s="104">
        <x:f t="shared" si="53"/>
        <x:v>91700</x:v>
      </x:c>
      <x:c r="L422" s="104">
        <x:f t="shared" si="53"/>
        <x:v>66022</x:v>
      </x:c>
      <x:c r="M422" s="104"/>
      <x:c r="N422" s="100"/>
    </x:row>
    <x:row r="423" spans="1:14" s="5" customFormat="1" ht="19.5" hidden="1" customHeight="1">
      <x:c r="A423" s="101" t="s">
        <x:v>332</x:v>
      </x:c>
      <x:c r="B423" s="101" t="s">
        <x:v>1240</x:v>
      </x:c>
      <x:c r="C423" s="102">
        <x:v>1</x:v>
      </x:c>
      <x:c r="D423" s="103" t="s">
        <x:v>261</x:v>
      </x:c>
      <x:c r="E423" s="104">
        <x:f>E415</x:f>
        <x:v>11400</x:v>
      </x:c>
      <x:c r="F423" s="104">
        <x:f>INT(C423*E423)</x:f>
        <x:v>11400</x:v>
      </x:c>
      <x:c r="G423" s="104"/>
      <x:c r="H423" s="104"/>
      <x:c r="I423" s="104"/>
      <x:c r="J423" s="104"/>
      <x:c r="K423" s="104">
        <x:f t="shared" si="53"/>
        <x:v>11400</x:v>
      </x:c>
      <x:c r="L423" s="104">
        <x:f t="shared" si="53"/>
        <x:v>11400</x:v>
      </x:c>
      <x:c r="M423" s="104"/>
      <x:c r="N423" s="100"/>
    </x:row>
    <x:row r="424" spans="1:14" s="5" customFormat="1" ht="19.5" hidden="1" customHeight="1">
      <x:c r="A424" s="101" t="s">
        <x:v>748</x:v>
      </x:c>
      <x:c r="B424" s="101" t="s">
        <x:v>86</x:v>
      </x:c>
      <x:c r="C424" s="102">
        <x:v>30</x:v>
      </x:c>
      <x:c r="D424" s="103" t="s">
        <x:v>266</x:v>
      </x:c>
      <x:c r="E424" s="104">
        <x:f>E416</x:f>
        <x:v>400</x:v>
      </x:c>
      <x:c r="F424" s="104">
        <x:f>INT(C424*E424)</x:f>
        <x:v>12000</x:v>
      </x:c>
      <x:c r="G424" s="104"/>
      <x:c r="H424" s="104"/>
      <x:c r="I424" s="104"/>
      <x:c r="J424" s="104"/>
      <x:c r="K424" s="104">
        <x:f t="shared" si="53"/>
        <x:v>400</x:v>
      </x:c>
      <x:c r="L424" s="104">
        <x:f t="shared" si="53"/>
        <x:v>12000</x:v>
      </x:c>
      <x:c r="M424" s="104"/>
      <x:c r="N424" s="100"/>
    </x:row>
    <x:row r="425" spans="1:14" s="5" customFormat="1" ht="19.5" hidden="1" customHeight="1">
      <x:c r="A425" s="101" t="s">
        <x:v>533</x:v>
      </x:c>
      <x:c r="B425" s="101"/>
      <x:c r="C425" s="102"/>
      <x:c r="D425" s="103"/>
      <x:c r="E425" s="104"/>
      <x:c r="F425" s="104">
        <x:f>SUM(F420:F424)</x:f>
        <x:v>38856</x:v>
      </x:c>
      <x:c r="G425" s="104"/>
      <x:c r="H425" s="104">
        <x:f>SUM(H420:H424)</x:f>
        <x:v>330547</x:v>
      </x:c>
      <x:c r="I425" s="104"/>
      <x:c r="J425" s="104">
        <x:f>SUM(J420:J424)</x:f>
        <x:v>16115</x:v>
      </x:c>
      <x:c r="K425" s="104"/>
      <x:c r="L425" s="104">
        <x:f>SUM(F425,H425,J425)</x:f>
        <x:v>385518</x:v>
      </x:c>
      <x:c r="M425" s="104"/>
      <x:c r="N425" s="100"/>
    </x:row>
    <x:row r="426" spans="1:14" s="5" customFormat="1" ht="19.5" hidden="1" customHeight="1">
      <x:c r="A426" s="101"/>
      <x:c r="B426" s="101"/>
      <x:c r="C426" s="102"/>
      <x:c r="D426" s="103"/>
      <x:c r="E426" s="104"/>
      <x:c r="F426" s="104"/>
      <x:c r="G426" s="104"/>
      <x:c r="H426" s="104"/>
      <x:c r="I426" s="104"/>
      <x:c r="J426" s="104"/>
      <x:c r="K426" s="104"/>
      <x:c r="L426" s="104"/>
      <x:c r="M426" s="104"/>
      <x:c r="N426" s="100"/>
    </x:row>
    <x:row r="427" spans="1:14" s="5" customFormat="1" ht="19.5" customHeight="1">
      <x:c r="A427" s="96" t="s">
        <x:v>1155</x:v>
      </x:c>
      <x:c r="B427" s="96" t="s">
        <x:v>1343</x:v>
      </x:c>
      <x:c r="C427" s="97"/>
      <x:c r="D427" s="98" t="s">
        <x:v>148</x:v>
      </x:c>
      <x:c r="E427" s="99"/>
      <x:c r="F427" s="99"/>
      <x:c r="G427" s="99"/>
      <x:c r="H427" s="99"/>
      <x:c r="I427" s="99"/>
      <x:c r="J427" s="99"/>
      <x:c r="K427" s="99"/>
      <x:c r="L427" s="99"/>
      <x:c r="M427" s="99"/>
      <x:c r="N427" s="100"/>
    </x:row>
    <x:row r="428" spans="1:14" s="5" customFormat="1" ht="19.5" customHeight="1">
      <x:c r="A428" s="101" t="s">
        <x:v>153</x:v>
      </x:c>
      <x:c r="B428" s="101"/>
      <x:c r="C428" s="102">
        <x:v>0.56000000000000005</x:v>
      </x:c>
      <x:c r="D428" s="103" t="s">
        <x:v>250</x:v>
      </x:c>
      <x:c r="E428" s="104"/>
      <x:c r="F428" s="104"/>
      <x:c r="G428" s="104">
        <x:f>G420</x:f>
        <x:v>189749</x:v>
      </x:c>
      <x:c r="H428" s="104">
        <x:f>INT(C428*G428)</x:f>
        <x:v>106259</x:v>
      </x:c>
      <x:c r="I428" s="104"/>
      <x:c r="J428" s="104"/>
      <x:c r="K428" s="104">
        <x:f t="shared" ref="K428:L433" si="54">SUM(E428,G428,I428)</x:f>
        <x:v>189749</x:v>
      </x:c>
      <x:c r="L428" s="104">
        <x:f t="shared" si="54"/>
        <x:v>106259</x:v>
      </x:c>
      <x:c r="M428" s="104"/>
      <x:c r="N428" s="100"/>
    </x:row>
    <x:row r="429" spans="1:14" s="5" customFormat="1" ht="19.5" customHeight="1">
      <x:c r="A429" s="101" t="s">
        <x:v>862</x:v>
      </x:c>
      <x:c r="B429" s="101"/>
      <x:c r="C429" s="102">
        <x:v>0.22</x:v>
      </x:c>
      <x:c r="D429" s="103" t="s">
        <x:v>250</x:v>
      </x:c>
      <x:c r="E429" s="104"/>
      <x:c r="F429" s="104"/>
      <x:c r="G429" s="104">
        <x:f>G421</x:f>
        <x:v>148510</x:v>
      </x:c>
      <x:c r="H429" s="104">
        <x:f>INT(C429*G429)</x:f>
        <x:v>32672</x:v>
      </x:c>
      <x:c r="I429" s="104"/>
      <x:c r="J429" s="104"/>
      <x:c r="K429" s="104">
        <x:f t="shared" si="54"/>
        <x:v>148510</x:v>
      </x:c>
      <x:c r="L429" s="104">
        <x:f t="shared" si="54"/>
        <x:v>32672</x:v>
      </x:c>
      <x:c r="M429" s="104"/>
      <x:c r="N429" s="100"/>
    </x:row>
    <x:row r="430" spans="1:14" s="5" customFormat="1" ht="19.5" customHeight="1">
      <x:c r="A430" s="101" t="s">
        <x:v>227</x:v>
      </x:c>
      <x:c r="B430" s="101" t="s">
        <x:v>110</x:v>
      </x:c>
      <x:c r="C430" s="102">
        <x:v>0.84999999999999998</x:v>
      </x:c>
      <x:c r="D430" s="103" t="s">
        <x:v>220</x:v>
      </x:c>
      <x:c r="E430" s="104">
        <x:f>E405</x:f>
        <x:v>21820</x:v>
      </x:c>
      <x:c r="F430" s="104">
        <x:f>INT(C430*E430)</x:f>
        <x:v>18547</x:v>
      </x:c>
      <x:c r="G430" s="104">
        <x:f>G405</x:f>
        <x:v>47849</x:v>
      </x:c>
      <x:c r="H430" s="104">
        <x:f>INT(C430*G430)</x:f>
        <x:v>40671</x:v>
      </x:c>
      <x:c r="I430" s="104">
        <x:f>I405</x:f>
        <x:v>24867</x:v>
      </x:c>
      <x:c r="J430" s="104">
        <x:f>INT(C430*I430)</x:f>
        <x:v>21136</x:v>
      </x:c>
      <x:c r="K430" s="104">
        <x:f t="shared" si="54"/>
        <x:v>94536</x:v>
      </x:c>
      <x:c r="L430" s="104">
        <x:f t="shared" si="54"/>
        <x:v>80354</x:v>
      </x:c>
      <x:c r="M430" s="104"/>
      <x:c r="N430" s="100"/>
    </x:row>
    <x:row r="431" spans="1:14" s="5" customFormat="1" ht="19.5" customHeight="1">
      <x:c r="A431" s="101" t="s">
        <x:v>1478</x:v>
      </x:c>
      <x:c r="B431" s="101" t="s">
        <x:v>232</x:v>
      </x:c>
      <x:c r="C431" s="102">
        <x:v>0.26000000000000001</x:v>
      </x:c>
      <x:c r="D431" s="103" t="s">
        <x:v>220</x:v>
      </x:c>
      <x:c r="E431" s="104">
        <x:f>건설기계목록!E15</x:f>
        <x:v>20024</x:v>
      </x:c>
      <x:c r="F431" s="104">
        <x:f>INT(C431*E431)</x:f>
        <x:v>5206</x:v>
      </x:c>
      <x:c r="G431" s="104">
        <x:f>건설기계목록!F15</x:f>
        <x:v>39645</x:v>
      </x:c>
      <x:c r="H431" s="104">
        <x:f>INT(C431*G431)</x:f>
        <x:v>10307</x:v>
      </x:c>
      <x:c r="I431" s="104">
        <x:f>건설기계목록!G15</x:f>
        <x:v>27133</x:v>
      </x:c>
      <x:c r="J431" s="104">
        <x:f>INT(C431*I431)</x:f>
        <x:v>7054</x:v>
      </x:c>
      <x:c r="K431" s="104">
        <x:f t="shared" si="54"/>
        <x:v>86802</x:v>
      </x:c>
      <x:c r="L431" s="104">
        <x:f t="shared" si="54"/>
        <x:v>22567</x:v>
      </x:c>
      <x:c r="M431" s="104"/>
      <x:c r="N431" s="100"/>
    </x:row>
    <x:row r="432" spans="1:14" s="5" customFormat="1" ht="19.5" customHeight="1">
      <x:c r="A432" s="101" t="s">
        <x:v>332</x:v>
      </x:c>
      <x:c r="B432" s="101" t="s">
        <x:v>1240</x:v>
      </x:c>
      <x:c r="C432" s="102">
        <x:v>1</x:v>
      </x:c>
      <x:c r="D432" s="103" t="s">
        <x:v>261</x:v>
      </x:c>
      <x:c r="E432" s="104">
        <x:f>E423</x:f>
        <x:v>11400</x:v>
      </x:c>
      <x:c r="F432" s="104">
        <x:f>INT(C432*E432)</x:f>
        <x:v>11400</x:v>
      </x:c>
      <x:c r="G432" s="104"/>
      <x:c r="H432" s="104"/>
      <x:c r="I432" s="104"/>
      <x:c r="J432" s="104"/>
      <x:c r="K432" s="104">
        <x:f t="shared" si="54"/>
        <x:v>11400</x:v>
      </x:c>
      <x:c r="L432" s="104">
        <x:f t="shared" si="54"/>
        <x:v>11400</x:v>
      </x:c>
      <x:c r="M432" s="104"/>
      <x:c r="N432" s="100"/>
    </x:row>
    <x:row r="433" spans="1:14" s="5" customFormat="1" ht="19.5" customHeight="1">
      <x:c r="A433" s="101" t="s">
        <x:v>748</x:v>
      </x:c>
      <x:c r="B433" s="101" t="s">
        <x:v>86</x:v>
      </x:c>
      <x:c r="C433" s="102">
        <x:v>30</x:v>
      </x:c>
      <x:c r="D433" s="103" t="s">
        <x:v>266</x:v>
      </x:c>
      <x:c r="E433" s="104">
        <x:f>E424</x:f>
        <x:v>400</x:v>
      </x:c>
      <x:c r="F433" s="104">
        <x:f>INT(C433*E433)</x:f>
        <x:v>12000</x:v>
      </x:c>
      <x:c r="G433" s="104"/>
      <x:c r="H433" s="104"/>
      <x:c r="I433" s="104"/>
      <x:c r="J433" s="104"/>
      <x:c r="K433" s="104">
        <x:f t="shared" si="54"/>
        <x:v>400</x:v>
      </x:c>
      <x:c r="L433" s="104">
        <x:f t="shared" si="54"/>
        <x:v>12000</x:v>
      </x:c>
      <x:c r="M433" s="104"/>
      <x:c r="N433" s="100"/>
    </x:row>
    <x:row r="434" spans="1:14" s="5" customFormat="1" ht="19.5" customHeight="1">
      <x:c r="A434" s="101" t="s">
        <x:v>533</x:v>
      </x:c>
      <x:c r="B434" s="101"/>
      <x:c r="C434" s="102"/>
      <x:c r="D434" s="103"/>
      <x:c r="E434" s="104"/>
      <x:c r="F434" s="104">
        <x:f>SUM(F428:F433)</x:f>
        <x:v>47153</x:v>
      </x:c>
      <x:c r="G434" s="104"/>
      <x:c r="H434" s="104">
        <x:f>SUM(H428:H433)</x:f>
        <x:v>189909</x:v>
      </x:c>
      <x:c r="I434" s="104"/>
      <x:c r="J434" s="104">
        <x:f>SUM(J428:J433)</x:f>
        <x:v>28190</x:v>
      </x:c>
      <x:c r="K434" s="104"/>
      <x:c r="L434" s="104">
        <x:f>SUM(F434,H434,J434)</x:f>
        <x:v>265252</x:v>
      </x:c>
      <x:c r="M434" s="104"/>
      <x:c r="N434" s="100"/>
    </x:row>
    <x:row r="435" spans="1:14" s="5" customFormat="1" ht="19.5" customHeight="1">
      <x:c r="A435" s="101"/>
      <x:c r="B435" s="101"/>
      <x:c r="C435" s="102"/>
      <x:c r="D435" s="103"/>
      <x:c r="E435" s="104"/>
      <x:c r="F435" s="104"/>
      <x:c r="G435" s="104"/>
      <x:c r="H435" s="104"/>
      <x:c r="I435" s="104"/>
      <x:c r="J435" s="104"/>
      <x:c r="K435" s="104"/>
      <x:c r="L435" s="104"/>
      <x:c r="M435" s="104"/>
      <x:c r="N435" s="100"/>
    </x:row>
    <x:row r="436" spans="1:14" s="5" customFormat="1" ht="19.5" hidden="1" customHeight="1">
      <x:c r="A436" s="96" t="s">
        <x:v>1233</x:v>
      </x:c>
      <x:c r="B436" s="96" t="s">
        <x:v>212</x:v>
      </x:c>
      <x:c r="C436" s="97"/>
      <x:c r="D436" s="98" t="s">
        <x:v>148</x:v>
      </x:c>
      <x:c r="E436" s="99"/>
      <x:c r="F436" s="99"/>
      <x:c r="G436" s="99"/>
      <x:c r="H436" s="99"/>
      <x:c r="I436" s="99"/>
      <x:c r="J436" s="99"/>
      <x:c r="K436" s="99"/>
      <x:c r="L436" s="99"/>
      <x:c r="M436" s="99"/>
      <x:c r="N436" s="100"/>
    </x:row>
    <x:row r="437" spans="1:14" s="5" customFormat="1" ht="19.5" hidden="1" customHeight="1">
      <x:c r="A437" s="101" t="s">
        <x:v>153</x:v>
      </x:c>
      <x:c r="B437" s="101"/>
      <x:c r="C437" s="102">
        <x:v>1.24</x:v>
      </x:c>
      <x:c r="D437" s="103" t="s">
        <x:v>250</x:v>
      </x:c>
      <x:c r="E437" s="104"/>
      <x:c r="F437" s="104"/>
      <x:c r="G437" s="104">
        <x:f>G428</x:f>
        <x:v>189749</x:v>
      </x:c>
      <x:c r="H437" s="104">
        <x:f>INT(C437*G437)</x:f>
        <x:v>235288</x:v>
      </x:c>
      <x:c r="I437" s="104"/>
      <x:c r="J437" s="104"/>
      <x:c r="K437" s="104">
        <x:f t="shared" ref="K437:L441" si="55">SUM(E437,G437,I437)</x:f>
        <x:v>189749</x:v>
      </x:c>
      <x:c r="L437" s="104">
        <x:f t="shared" si="55"/>
        <x:v>235288</x:v>
      </x:c>
      <x:c r="M437" s="104"/>
      <x:c r="N437" s="100"/>
    </x:row>
    <x:row r="438" spans="1:14" s="5" customFormat="1" ht="19.5" hidden="1" customHeight="1">
      <x:c r="A438" s="101" t="s">
        <x:v>862</x:v>
      </x:c>
      <x:c r="B438" s="101"/>
      <x:c r="C438" s="102">
        <x:v>0.60999999999999999</x:v>
      </x:c>
      <x:c r="D438" s="103" t="s">
        <x:v>250</x:v>
      </x:c>
      <x:c r="E438" s="104"/>
      <x:c r="F438" s="104"/>
      <x:c r="G438" s="104">
        <x:f>G429</x:f>
        <x:v>148510</x:v>
      </x:c>
      <x:c r="H438" s="104">
        <x:f>INT(C438*G438)</x:f>
        <x:v>90591</x:v>
      </x:c>
      <x:c r="I438" s="104"/>
      <x:c r="J438" s="104"/>
      <x:c r="K438" s="104">
        <x:f t="shared" si="55"/>
        <x:v>148510</x:v>
      </x:c>
      <x:c r="L438" s="104">
        <x:f t="shared" si="55"/>
        <x:v>90591</x:v>
      </x:c>
      <x:c r="M438" s="104"/>
      <x:c r="N438" s="100"/>
    </x:row>
    <x:row r="439" spans="1:14" s="5" customFormat="1" ht="19.5" hidden="1" customHeight="1">
      <x:c r="A439" s="101" t="s">
        <x:v>227</x:v>
      </x:c>
      <x:c r="B439" s="101" t="s">
        <x:v>451</x:v>
      </x:c>
      <x:c r="C439" s="102">
        <x:v>0.79000000000000004</x:v>
      </x:c>
      <x:c r="D439" s="103" t="s">
        <x:v>220</x:v>
      </x:c>
      <x:c r="E439" s="104">
        <x:f>E430</x:f>
        <x:v>21820</x:v>
      </x:c>
      <x:c r="F439" s="104">
        <x:f>INT(C439*E439)</x:f>
        <x:v>17237</x:v>
      </x:c>
      <x:c r="G439" s="104">
        <x:f>G430</x:f>
        <x:v>47849</x:v>
      </x:c>
      <x:c r="H439" s="104">
        <x:f>INT(C439*G439)</x:f>
        <x:v>37800</x:v>
      </x:c>
      <x:c r="I439" s="104">
        <x:f>I430</x:f>
        <x:v>24867</x:v>
      </x:c>
      <x:c r="J439" s="104">
        <x:f>INT(C439*I439)</x:f>
        <x:v>19644</x:v>
      </x:c>
      <x:c r="K439" s="104">
        <x:f t="shared" si="55"/>
        <x:v>94536</x:v>
      </x:c>
      <x:c r="L439" s="104">
        <x:f t="shared" si="55"/>
        <x:v>74681</x:v>
      </x:c>
      <x:c r="M439" s="104"/>
      <x:c r="N439" s="100"/>
    </x:row>
    <x:row r="440" spans="1:14" s="5" customFormat="1" ht="19.5" hidden="1" customHeight="1">
      <x:c r="A440" s="101" t="s">
        <x:v>332</x:v>
      </x:c>
      <x:c r="B440" s="101" t="s">
        <x:v>1240</x:v>
      </x:c>
      <x:c r="C440" s="102">
        <x:v>1</x:v>
      </x:c>
      <x:c r="D440" s="103" t="s">
        <x:v>261</x:v>
      </x:c>
      <x:c r="E440" s="104">
        <x:f>E432</x:f>
        <x:v>11400</x:v>
      </x:c>
      <x:c r="F440" s="104">
        <x:f>INT(C440*E440)</x:f>
        <x:v>11400</x:v>
      </x:c>
      <x:c r="G440" s="104"/>
      <x:c r="H440" s="104"/>
      <x:c r="I440" s="104"/>
      <x:c r="J440" s="104"/>
      <x:c r="K440" s="104">
        <x:f t="shared" si="55"/>
        <x:v>11400</x:v>
      </x:c>
      <x:c r="L440" s="104">
        <x:f t="shared" si="55"/>
        <x:v>11400</x:v>
      </x:c>
      <x:c r="M440" s="104"/>
      <x:c r="N440" s="100"/>
    </x:row>
    <x:row r="441" spans="1:14" s="5" customFormat="1" ht="19.5" hidden="1" customHeight="1">
      <x:c r="A441" s="101" t="s">
        <x:v>748</x:v>
      </x:c>
      <x:c r="B441" s="101" t="s">
        <x:v>86</x:v>
      </x:c>
      <x:c r="C441" s="102">
        <x:v>30</x:v>
      </x:c>
      <x:c r="D441" s="103" t="s">
        <x:v>266</x:v>
      </x:c>
      <x:c r="E441" s="104">
        <x:f>E433</x:f>
        <x:v>400</x:v>
      </x:c>
      <x:c r="F441" s="104">
        <x:f>INT(C441*E441)</x:f>
        <x:v>12000</x:v>
      </x:c>
      <x:c r="G441" s="104"/>
      <x:c r="H441" s="104"/>
      <x:c r="I441" s="104"/>
      <x:c r="J441" s="104"/>
      <x:c r="K441" s="104">
        <x:f t="shared" si="55"/>
        <x:v>400</x:v>
      </x:c>
      <x:c r="L441" s="104">
        <x:f t="shared" si="55"/>
        <x:v>12000</x:v>
      </x:c>
      <x:c r="M441" s="104"/>
      <x:c r="N441" s="100"/>
    </x:row>
    <x:row r="442" spans="1:14" s="5" customFormat="1" ht="19.5" hidden="1" customHeight="1">
      <x:c r="A442" s="101" t="s">
        <x:v>533</x:v>
      </x:c>
      <x:c r="B442" s="101"/>
      <x:c r="C442" s="102"/>
      <x:c r="D442" s="103"/>
      <x:c r="E442" s="104"/>
      <x:c r="F442" s="104">
        <x:f>SUM(F437:F441)</x:f>
        <x:v>40637</x:v>
      </x:c>
      <x:c r="G442" s="104"/>
      <x:c r="H442" s="104">
        <x:f>SUM(H437:H441)</x:f>
        <x:v>363679</x:v>
      </x:c>
      <x:c r="I442" s="104"/>
      <x:c r="J442" s="104">
        <x:f>SUM(J437:J441)</x:f>
        <x:v>19644</x:v>
      </x:c>
      <x:c r="K442" s="104"/>
      <x:c r="L442" s="104">
        <x:f>SUM(F442,H442,J442)</x:f>
        <x:v>423960</x:v>
      </x:c>
      <x:c r="M442" s="104"/>
      <x:c r="N442" s="100"/>
    </x:row>
    <x:row r="443" spans="1:14" s="5" customFormat="1" ht="19.5" hidden="1" customHeight="1">
      <x:c r="A443" s="101"/>
      <x:c r="B443" s="101"/>
      <x:c r="C443" s="102"/>
      <x:c r="D443" s="103"/>
      <x:c r="E443" s="104"/>
      <x:c r="F443" s="104"/>
      <x:c r="G443" s="104"/>
      <x:c r="H443" s="104"/>
      <x:c r="I443" s="104"/>
      <x:c r="J443" s="104"/>
      <x:c r="K443" s="104"/>
      <x:c r="L443" s="104"/>
      <x:c r="M443" s="104"/>
      <x:c r="N443" s="100"/>
    </x:row>
    <x:row r="444" spans="1:14" s="5" customFormat="1" ht="19.5" customHeight="1">
      <x:c r="A444" s="96" t="s">
        <x:v>1215</x:v>
      </x:c>
      <x:c r="B444" s="96" t="s">
        <x:v>1315</x:v>
      </x:c>
      <x:c r="C444" s="97"/>
      <x:c r="D444" s="98" t="s">
        <x:v>148</x:v>
      </x:c>
      <x:c r="E444" s="99"/>
      <x:c r="F444" s="99"/>
      <x:c r="G444" s="99"/>
      <x:c r="H444" s="99"/>
      <x:c r="I444" s="99"/>
      <x:c r="J444" s="99"/>
      <x:c r="K444" s="99"/>
      <x:c r="L444" s="99"/>
      <x:c r="M444" s="99"/>
      <x:c r="N444" s="100"/>
    </x:row>
    <x:row r="445" spans="1:14" s="5" customFormat="1" ht="19.5" customHeight="1">
      <x:c r="A445" s="101" t="s">
        <x:v>153</x:v>
      </x:c>
      <x:c r="B445" s="101"/>
      <x:c r="C445" s="102">
        <x:v>0.68999999999999995</x:v>
      </x:c>
      <x:c r="D445" s="103" t="s">
        <x:v>250</x:v>
      </x:c>
      <x:c r="E445" s="104"/>
      <x:c r="F445" s="104"/>
      <x:c r="G445" s="104">
        <x:f>G437</x:f>
        <x:v>189749</x:v>
      </x:c>
      <x:c r="H445" s="104">
        <x:f>INT(C445*G445)</x:f>
        <x:v>130926</x:v>
      </x:c>
      <x:c r="I445" s="104"/>
      <x:c r="J445" s="104"/>
      <x:c r="K445" s="104">
        <x:f t="shared" ref="K445:L450" si="56">SUM(E445,G445,I445)</x:f>
        <x:v>189749</x:v>
      </x:c>
      <x:c r="L445" s="104">
        <x:f t="shared" si="56"/>
        <x:v>130926</x:v>
      </x:c>
      <x:c r="M445" s="104"/>
      <x:c r="N445" s="100"/>
    </x:row>
    <x:row r="446" spans="1:14" s="5" customFormat="1" ht="19.5" customHeight="1">
      <x:c r="A446" s="101" t="s">
        <x:v>862</x:v>
      </x:c>
      <x:c r="B446" s="101"/>
      <x:c r="C446" s="102">
        <x:v>0.26000000000000001</x:v>
      </x:c>
      <x:c r="D446" s="103" t="s">
        <x:v>250</x:v>
      </x:c>
      <x:c r="E446" s="104"/>
      <x:c r="F446" s="104"/>
      <x:c r="G446" s="104">
        <x:f>G438</x:f>
        <x:v>148510</x:v>
      </x:c>
      <x:c r="H446" s="104">
        <x:f>INT(C446*G446)</x:f>
        <x:v>38612</x:v>
      </x:c>
      <x:c r="I446" s="104"/>
      <x:c r="J446" s="104"/>
      <x:c r="K446" s="104">
        <x:f t="shared" si="56"/>
        <x:v>148510</x:v>
      </x:c>
      <x:c r="L446" s="104">
        <x:f t="shared" si="56"/>
        <x:v>38612</x:v>
      </x:c>
      <x:c r="M446" s="104"/>
      <x:c r="N446" s="100"/>
    </x:row>
    <x:row r="447" spans="1:14" s="5" customFormat="1" ht="19.5" customHeight="1">
      <x:c r="A447" s="101" t="s">
        <x:v>227</x:v>
      </x:c>
      <x:c r="B447" s="101" t="s">
        <x:v>110</x:v>
      </x:c>
      <x:c r="C447" s="102">
        <x:v>1.03</x:v>
      </x:c>
      <x:c r="D447" s="103" t="s">
        <x:v>220</x:v>
      </x:c>
      <x:c r="E447" s="104">
        <x:f>E430</x:f>
        <x:v>21820</x:v>
      </x:c>
      <x:c r="F447" s="104">
        <x:f>INT(C447*E447)</x:f>
        <x:v>22474</x:v>
      </x:c>
      <x:c r="G447" s="104">
        <x:f>G430</x:f>
        <x:v>47849</x:v>
      </x:c>
      <x:c r="H447" s="104">
        <x:f>INT(C447*G447)</x:f>
        <x:v>49284</x:v>
      </x:c>
      <x:c r="I447" s="104">
        <x:f>I430</x:f>
        <x:v>24867</x:v>
      </x:c>
      <x:c r="J447" s="104">
        <x:f>INT(C447*I447)</x:f>
        <x:v>25613</x:v>
      </x:c>
      <x:c r="K447" s="104">
        <x:f t="shared" si="56"/>
        <x:v>94536</x:v>
      </x:c>
      <x:c r="L447" s="104">
        <x:f t="shared" si="56"/>
        <x:v>97371</x:v>
      </x:c>
      <x:c r="M447" s="104"/>
      <x:c r="N447" s="100"/>
    </x:row>
    <x:row r="448" spans="1:14" s="5" customFormat="1" ht="19.5" customHeight="1">
      <x:c r="A448" s="101" t="s">
        <x:v>1478</x:v>
      </x:c>
      <x:c r="B448" s="101" t="s">
        <x:v>232</x:v>
      </x:c>
      <x:c r="C448" s="102">
        <x:v>0.34000000000000002</x:v>
      </x:c>
      <x:c r="D448" s="103" t="s">
        <x:v>220</x:v>
      </x:c>
      <x:c r="E448" s="104">
        <x:f>E431</x:f>
        <x:v>20024</x:v>
      </x:c>
      <x:c r="F448" s="104">
        <x:f>INT(C448*E448)</x:f>
        <x:v>6808</x:v>
      </x:c>
      <x:c r="G448" s="104">
        <x:f>G431</x:f>
        <x:v>39645</x:v>
      </x:c>
      <x:c r="H448" s="104">
        <x:f>INT(C448*G448)</x:f>
        <x:v>13479</x:v>
      </x:c>
      <x:c r="I448" s="104">
        <x:f>I431</x:f>
        <x:v>27133</x:v>
      </x:c>
      <x:c r="J448" s="104">
        <x:f>INT(C448*I448)</x:f>
        <x:v>9225</x:v>
      </x:c>
      <x:c r="K448" s="104">
        <x:f t="shared" si="56"/>
        <x:v>86802</x:v>
      </x:c>
      <x:c r="L448" s="104">
        <x:f t="shared" si="56"/>
        <x:v>29512</x:v>
      </x:c>
      <x:c r="M448" s="104"/>
      <x:c r="N448" s="100"/>
    </x:row>
    <x:row r="449" spans="1:14" s="5" customFormat="1" ht="19.5" customHeight="1">
      <x:c r="A449" s="101" t="s">
        <x:v>332</x:v>
      </x:c>
      <x:c r="B449" s="101" t="s">
        <x:v>1224</x:v>
      </x:c>
      <x:c r="C449" s="102">
        <x:v>1</x:v>
      </x:c>
      <x:c r="D449" s="103" t="s">
        <x:v>261</x:v>
      </x:c>
      <x:c r="E449" s="104">
        <x:f>자재단가표!D6</x:f>
        <x:v>29900</x:v>
      </x:c>
      <x:c r="F449" s="104">
        <x:f>INT(C449*E449)</x:f>
        <x:v>29900</x:v>
      </x:c>
      <x:c r="G449" s="104"/>
      <x:c r="H449" s="104"/>
      <x:c r="I449" s="104"/>
      <x:c r="J449" s="104"/>
      <x:c r="K449" s="104">
        <x:f t="shared" si="56"/>
        <x:v>29900</x:v>
      </x:c>
      <x:c r="L449" s="104">
        <x:f t="shared" si="56"/>
        <x:v>29900</x:v>
      </x:c>
      <x:c r="M449" s="104"/>
      <x:c r="N449" s="100"/>
    </x:row>
    <x:row r="450" spans="1:14" s="5" customFormat="1" ht="19.5" customHeight="1">
      <x:c r="A450" s="101" t="s">
        <x:v>748</x:v>
      </x:c>
      <x:c r="B450" s="101" t="s">
        <x:v>86</x:v>
      </x:c>
      <x:c r="C450" s="102">
        <x:v>40</x:v>
      </x:c>
      <x:c r="D450" s="103" t="s">
        <x:v>266</x:v>
      </x:c>
      <x:c r="E450" s="104">
        <x:f>E441</x:f>
        <x:v>400</x:v>
      </x:c>
      <x:c r="F450" s="104">
        <x:f>INT(C450*E450)</x:f>
        <x:v>16000</x:v>
      </x:c>
      <x:c r="G450" s="104"/>
      <x:c r="H450" s="104"/>
      <x:c r="I450" s="104"/>
      <x:c r="J450" s="104"/>
      <x:c r="K450" s="104">
        <x:f t="shared" si="56"/>
        <x:v>400</x:v>
      </x:c>
      <x:c r="L450" s="104">
        <x:f t="shared" si="56"/>
        <x:v>16000</x:v>
      </x:c>
      <x:c r="M450" s="104"/>
      <x:c r="N450" s="100"/>
    </x:row>
    <x:row r="451" spans="1:14" s="5" customFormat="1" ht="19.5" customHeight="1">
      <x:c r="A451" s="101" t="s">
        <x:v>533</x:v>
      </x:c>
      <x:c r="B451" s="101"/>
      <x:c r="C451" s="102"/>
      <x:c r="D451" s="103"/>
      <x:c r="E451" s="104"/>
      <x:c r="F451" s="104">
        <x:f>SUM(F445:F450)</x:f>
        <x:v>75182</x:v>
      </x:c>
      <x:c r="G451" s="104"/>
      <x:c r="H451" s="104">
        <x:f>SUM(H445:H450)</x:f>
        <x:v>232301</x:v>
      </x:c>
      <x:c r="I451" s="104"/>
      <x:c r="J451" s="104">
        <x:f>SUM(J445:J450)</x:f>
        <x:v>34838</x:v>
      </x:c>
      <x:c r="K451" s="104"/>
      <x:c r="L451" s="104">
        <x:f>SUM(F451,H451,J451)</x:f>
        <x:v>342321</x:v>
      </x:c>
      <x:c r="M451" s="104"/>
      <x:c r="N451" s="100"/>
    </x:row>
    <x:row r="452" spans="1:14" s="5" customFormat="1" ht="19.5" customHeight="1">
      <x:c r="A452" s="101"/>
      <x:c r="B452" s="101"/>
      <x:c r="C452" s="102"/>
      <x:c r="D452" s="103"/>
      <x:c r="E452" s="104"/>
      <x:c r="F452" s="104"/>
      <x:c r="G452" s="104"/>
      <x:c r="H452" s="104"/>
      <x:c r="I452" s="104"/>
      <x:c r="J452" s="104"/>
      <x:c r="K452" s="104"/>
      <x:c r="L452" s="104"/>
      <x:c r="M452" s="104"/>
      <x:c r="N452" s="100"/>
    </x:row>
    <x:row r="453" spans="1:14" s="5" customFormat="1" ht="19.5" hidden="1" customHeight="1">
      <x:c r="A453" s="96" t="s">
        <x:v>1037</x:v>
      </x:c>
      <x:c r="B453" s="96" t="s">
        <x:v>253</x:v>
      </x:c>
      <x:c r="C453" s="97"/>
      <x:c r="D453" s="98" t="s">
        <x:v>148</x:v>
      </x:c>
      <x:c r="E453" s="99"/>
      <x:c r="F453" s="99"/>
      <x:c r="G453" s="99"/>
      <x:c r="H453" s="99"/>
      <x:c r="I453" s="99"/>
      <x:c r="J453" s="99"/>
      <x:c r="K453" s="99"/>
      <x:c r="L453" s="99"/>
      <x:c r="M453" s="99"/>
      <x:c r="N453" s="100"/>
    </x:row>
    <x:row r="454" spans="1:14" s="5" customFormat="1" ht="19.5" hidden="1" customHeight="1">
      <x:c r="A454" s="101" t="s">
        <x:v>153</x:v>
      </x:c>
      <x:c r="B454" s="101"/>
      <x:c r="C454" s="102">
        <x:v>1.3600000000000001</x:v>
      </x:c>
      <x:c r="D454" s="103" t="s">
        <x:v>250</x:v>
      </x:c>
      <x:c r="E454" s="104"/>
      <x:c r="F454" s="104"/>
      <x:c r="G454" s="104">
        <x:f>G445</x:f>
        <x:v>189749</x:v>
      </x:c>
      <x:c r="H454" s="104">
        <x:f>INT(C454*G454)</x:f>
        <x:v>258058</x:v>
      </x:c>
      <x:c r="I454" s="104"/>
      <x:c r="J454" s="104"/>
      <x:c r="K454" s="104">
        <x:f t="shared" ref="K454:L458" si="57">SUM(E454,G454,I454)</x:f>
        <x:v>189749</x:v>
      </x:c>
      <x:c r="L454" s="104">
        <x:f t="shared" si="57"/>
        <x:v>258058</x:v>
      </x:c>
      <x:c r="M454" s="104"/>
      <x:c r="N454" s="100"/>
    </x:row>
    <x:row r="455" spans="1:14" s="5" customFormat="1" ht="19.5" hidden="1" customHeight="1">
      <x:c r="A455" s="101" t="s">
        <x:v>862</x:v>
      </x:c>
      <x:c r="B455" s="101"/>
      <x:c r="C455" s="102">
        <x:v>0.66000000000000003</x:v>
      </x:c>
      <x:c r="D455" s="103" t="s">
        <x:v>250</x:v>
      </x:c>
      <x:c r="E455" s="104"/>
      <x:c r="F455" s="104"/>
      <x:c r="G455" s="104">
        <x:f>G446</x:f>
        <x:v>148510</x:v>
      </x:c>
      <x:c r="H455" s="104">
        <x:f>INT(C455*G455)</x:f>
        <x:v>98016</x:v>
      </x:c>
      <x:c r="I455" s="104"/>
      <x:c r="J455" s="104"/>
      <x:c r="K455" s="104">
        <x:f t="shared" si="57"/>
        <x:v>148510</x:v>
      </x:c>
      <x:c r="L455" s="104">
        <x:f t="shared" si="57"/>
        <x:v>98016</x:v>
      </x:c>
      <x:c r="M455" s="104"/>
      <x:c r="N455" s="100"/>
    </x:row>
    <x:row r="456" spans="1:14" s="5" customFormat="1" ht="19.5" hidden="1" customHeight="1">
      <x:c r="A456" s="101" t="s">
        <x:v>227</x:v>
      </x:c>
      <x:c r="B456" s="101" t="s">
        <x:v>451</x:v>
      </x:c>
      <x:c r="C456" s="102">
        <x:v>0.85999999999999999</x:v>
      </x:c>
      <x:c r="D456" s="103" t="s">
        <x:v>220</x:v>
      </x:c>
      <x:c r="E456" s="104">
        <x:f>E447</x:f>
        <x:v>21820</x:v>
      </x:c>
      <x:c r="F456" s="104">
        <x:f>INT(C456*E456)</x:f>
        <x:v>18765</x:v>
      </x:c>
      <x:c r="G456" s="104">
        <x:f>G447</x:f>
        <x:v>47849</x:v>
      </x:c>
      <x:c r="H456" s="104">
        <x:f>INT(C456*G456)</x:f>
        <x:v>41150</x:v>
      </x:c>
      <x:c r="I456" s="104">
        <x:f>I447</x:f>
        <x:v>24867</x:v>
      </x:c>
      <x:c r="J456" s="104">
        <x:f>INT(C456*I456)</x:f>
        <x:v>21385</x:v>
      </x:c>
      <x:c r="K456" s="104">
        <x:f t="shared" si="57"/>
        <x:v>94536</x:v>
      </x:c>
      <x:c r="L456" s="104">
        <x:f t="shared" si="57"/>
        <x:v>81300</x:v>
      </x:c>
      <x:c r="M456" s="104"/>
      <x:c r="N456" s="100"/>
    </x:row>
    <x:row r="457" spans="1:14" s="5" customFormat="1" ht="19.5" hidden="1" customHeight="1">
      <x:c r="A457" s="101" t="s">
        <x:v>332</x:v>
      </x:c>
      <x:c r="B457" s="101" t="s">
        <x:v>1224</x:v>
      </x:c>
      <x:c r="C457" s="102">
        <x:v>1</x:v>
      </x:c>
      <x:c r="D457" s="103" t="s">
        <x:v>261</x:v>
      </x:c>
      <x:c r="E457" s="104">
        <x:f>E449</x:f>
        <x:v>29900</x:v>
      </x:c>
      <x:c r="F457" s="104">
        <x:f>INT(C457*E457)</x:f>
        <x:v>29900</x:v>
      </x:c>
      <x:c r="G457" s="104"/>
      <x:c r="H457" s="104"/>
      <x:c r="I457" s="104"/>
      <x:c r="J457" s="104"/>
      <x:c r="K457" s="104">
        <x:f t="shared" si="57"/>
        <x:v>29900</x:v>
      </x:c>
      <x:c r="L457" s="104">
        <x:f t="shared" si="57"/>
        <x:v>29900</x:v>
      </x:c>
      <x:c r="M457" s="104"/>
      <x:c r="N457" s="100"/>
    </x:row>
    <x:row r="458" spans="1:14" s="5" customFormat="1" ht="19.5" hidden="1" customHeight="1">
      <x:c r="A458" s="101" t="s">
        <x:v>748</x:v>
      </x:c>
      <x:c r="B458" s="101" t="s">
        <x:v>86</x:v>
      </x:c>
      <x:c r="C458" s="102">
        <x:v>40</x:v>
      </x:c>
      <x:c r="D458" s="103" t="s">
        <x:v>266</x:v>
      </x:c>
      <x:c r="E458" s="104">
        <x:f>E450</x:f>
        <x:v>400</x:v>
      </x:c>
      <x:c r="F458" s="104">
        <x:f>INT(C458*E458)</x:f>
        <x:v>16000</x:v>
      </x:c>
      <x:c r="G458" s="104"/>
      <x:c r="H458" s="104"/>
      <x:c r="I458" s="104"/>
      <x:c r="J458" s="104"/>
      <x:c r="K458" s="104">
        <x:f t="shared" si="57"/>
        <x:v>400</x:v>
      </x:c>
      <x:c r="L458" s="104">
        <x:f t="shared" si="57"/>
        <x:v>16000</x:v>
      </x:c>
      <x:c r="M458" s="104"/>
      <x:c r="N458" s="100"/>
    </x:row>
    <x:row r="459" spans="1:14" s="5" customFormat="1" ht="19.5" hidden="1" customHeight="1">
      <x:c r="A459" s="101" t="s">
        <x:v>533</x:v>
      </x:c>
      <x:c r="B459" s="101"/>
      <x:c r="C459" s="102"/>
      <x:c r="D459" s="103"/>
      <x:c r="E459" s="104"/>
      <x:c r="F459" s="104">
        <x:f>SUM(F454:F458)</x:f>
        <x:v>64665</x:v>
      </x:c>
      <x:c r="G459" s="104"/>
      <x:c r="H459" s="104">
        <x:f>SUM(H454:H458)</x:f>
        <x:v>397224</x:v>
      </x:c>
      <x:c r="I459" s="104"/>
      <x:c r="J459" s="104">
        <x:f>SUM(J454:J458)</x:f>
        <x:v>21385</x:v>
      </x:c>
      <x:c r="K459" s="104"/>
      <x:c r="L459" s="104">
        <x:f>SUM(F459,H459,J459)</x:f>
        <x:v>483274</x:v>
      </x:c>
      <x:c r="M459" s="104"/>
      <x:c r="N459" s="100"/>
    </x:row>
    <x:row r="460" spans="1:14" s="5" customFormat="1" ht="19.5" hidden="1" customHeight="1">
      <x:c r="A460" s="101"/>
      <x:c r="B460" s="101"/>
      <x:c r="C460" s="102"/>
      <x:c r="D460" s="103"/>
      <x:c r="E460" s="104"/>
      <x:c r="F460" s="104"/>
      <x:c r="G460" s="104"/>
      <x:c r="H460" s="104"/>
      <x:c r="I460" s="104"/>
      <x:c r="J460" s="104"/>
      <x:c r="K460" s="104"/>
      <x:c r="L460" s="104"/>
      <x:c r="M460" s="104"/>
      <x:c r="N460" s="100"/>
    </x:row>
    <x:row r="461" spans="1:14" s="5" customFormat="1" ht="19.5" hidden="1" customHeight="1">
      <x:c r="A461" s="96" t="s">
        <x:v>1457</x:v>
      </x:c>
      <x:c r="B461" s="96" t="s">
        <x:v>172</x:v>
      </x:c>
      <x:c r="C461" s="97"/>
      <x:c r="D461" s="98" t="s">
        <x:v>148</x:v>
      </x:c>
      <x:c r="E461" s="99"/>
      <x:c r="F461" s="99"/>
      <x:c r="G461" s="99"/>
      <x:c r="H461" s="99"/>
      <x:c r="I461" s="99"/>
      <x:c r="J461" s="99"/>
      <x:c r="K461" s="99"/>
      <x:c r="L461" s="99"/>
      <x:c r="M461" s="99"/>
      <x:c r="N461" s="100"/>
    </x:row>
    <x:row r="462" spans="1:14" s="5" customFormat="1" ht="19.5" hidden="1" customHeight="1">
      <x:c r="A462" s="101" t="s">
        <x:v>153</x:v>
      </x:c>
      <x:c r="B462" s="101"/>
      <x:c r="C462" s="102">
        <x:v>1.4099999999999999</x:v>
      </x:c>
      <x:c r="D462" s="103" t="s">
        <x:v>250</x:v>
      </x:c>
      <x:c r="E462" s="104"/>
      <x:c r="F462" s="104"/>
      <x:c r="G462" s="104">
        <x:f>G454</x:f>
        <x:v>189749</x:v>
      </x:c>
      <x:c r="H462" s="104">
        <x:f>INT(C462*G462)</x:f>
        <x:v>267546</x:v>
      </x:c>
      <x:c r="I462" s="104"/>
      <x:c r="J462" s="104"/>
      <x:c r="K462" s="104">
        <x:f t="shared" ref="K462:L466" si="58">SUM(E462,G462,I462)</x:f>
        <x:v>189749</x:v>
      </x:c>
      <x:c r="L462" s="104">
        <x:f t="shared" si="58"/>
        <x:v>267546</x:v>
      </x:c>
      <x:c r="M462" s="104"/>
      <x:c r="N462" s="100"/>
    </x:row>
    <x:row r="463" spans="1:14" s="5" customFormat="1" ht="19.5" hidden="1" customHeight="1">
      <x:c r="A463" s="101" t="s">
        <x:v>862</x:v>
      </x:c>
      <x:c r="B463" s="101"/>
      <x:c r="C463" s="102">
        <x:v>0.68999999999999995</x:v>
      </x:c>
      <x:c r="D463" s="103" t="s">
        <x:v>250</x:v>
      </x:c>
      <x:c r="E463" s="104"/>
      <x:c r="F463" s="104"/>
      <x:c r="G463" s="104">
        <x:f>G455</x:f>
        <x:v>148510</x:v>
      </x:c>
      <x:c r="H463" s="104">
        <x:f>INT(C463*G463)</x:f>
        <x:v>102471</x:v>
      </x:c>
      <x:c r="I463" s="104"/>
      <x:c r="J463" s="104"/>
      <x:c r="K463" s="104">
        <x:f t="shared" si="58"/>
        <x:v>148510</x:v>
      </x:c>
      <x:c r="L463" s="104">
        <x:f t="shared" si="58"/>
        <x:v>102471</x:v>
      </x:c>
      <x:c r="M463" s="104"/>
      <x:c r="N463" s="100"/>
    </x:row>
    <x:row r="464" spans="1:14" s="5" customFormat="1" ht="19.5" hidden="1" customHeight="1">
      <x:c r="A464" s="101" t="s">
        <x:v>227</x:v>
      </x:c>
      <x:c r="B464" s="101" t="s">
        <x:v>451</x:v>
      </x:c>
      <x:c r="C464" s="102">
        <x:v>0.90000000000000002</x:v>
      </x:c>
      <x:c r="D464" s="103" t="s">
        <x:v>220</x:v>
      </x:c>
      <x:c r="E464" s="104">
        <x:f>E456</x:f>
        <x:v>21820</x:v>
      </x:c>
      <x:c r="F464" s="104">
        <x:f>INT(C464*E464)</x:f>
        <x:v>19638</x:v>
      </x:c>
      <x:c r="G464" s="104">
        <x:f>G456</x:f>
        <x:v>47849</x:v>
      </x:c>
      <x:c r="H464" s="104">
        <x:f>INT(C464*G464)</x:f>
        <x:v>43064</x:v>
      </x:c>
      <x:c r="I464" s="104">
        <x:f>I456</x:f>
        <x:v>24867</x:v>
      </x:c>
      <x:c r="J464" s="104">
        <x:f>INT(C464*I464)</x:f>
        <x:v>22380</x:v>
      </x:c>
      <x:c r="K464" s="104">
        <x:f t="shared" si="58"/>
        <x:v>94536</x:v>
      </x:c>
      <x:c r="L464" s="104">
        <x:f t="shared" si="58"/>
        <x:v>85082</x:v>
      </x:c>
      <x:c r="M464" s="104"/>
      <x:c r="N464" s="100"/>
    </x:row>
    <x:row r="465" spans="1:14" s="5" customFormat="1" ht="19.5" hidden="1" customHeight="1">
      <x:c r="A465" s="101" t="s">
        <x:v>332</x:v>
      </x:c>
      <x:c r="B465" s="101" t="s">
        <x:v>1224</x:v>
      </x:c>
      <x:c r="C465" s="102">
        <x:v>1</x:v>
      </x:c>
      <x:c r="D465" s="103" t="s">
        <x:v>261</x:v>
      </x:c>
      <x:c r="E465" s="104">
        <x:f>E217</x:f>
        <x:v>29900</x:v>
      </x:c>
      <x:c r="F465" s="104">
        <x:f>INT(C465*E465)</x:f>
        <x:v>29900</x:v>
      </x:c>
      <x:c r="G465" s="104"/>
      <x:c r="H465" s="104"/>
      <x:c r="I465" s="104"/>
      <x:c r="J465" s="104"/>
      <x:c r="K465" s="104">
        <x:f t="shared" si="58"/>
        <x:v>29900</x:v>
      </x:c>
      <x:c r="L465" s="104">
        <x:f t="shared" si="58"/>
        <x:v>29900</x:v>
      </x:c>
      <x:c r="M465" s="104"/>
      <x:c r="N465" s="100"/>
    </x:row>
    <x:row r="466" spans="1:14" s="5" customFormat="1" ht="19.5" hidden="1" customHeight="1">
      <x:c r="A466" s="101" t="s">
        <x:v>748</x:v>
      </x:c>
      <x:c r="B466" s="101" t="s">
        <x:v>86</x:v>
      </x:c>
      <x:c r="C466" s="102">
        <x:v>40</x:v>
      </x:c>
      <x:c r="D466" s="103" t="s">
        <x:v>266</x:v>
      </x:c>
      <x:c r="E466" s="104">
        <x:f>E458</x:f>
        <x:v>400</x:v>
      </x:c>
      <x:c r="F466" s="104">
        <x:f>INT(C466*E466)</x:f>
        <x:v>16000</x:v>
      </x:c>
      <x:c r="G466" s="104"/>
      <x:c r="H466" s="104"/>
      <x:c r="I466" s="104"/>
      <x:c r="J466" s="104"/>
      <x:c r="K466" s="104">
        <x:f t="shared" si="58"/>
        <x:v>400</x:v>
      </x:c>
      <x:c r="L466" s="104">
        <x:f t="shared" si="58"/>
        <x:v>16000</x:v>
      </x:c>
      <x:c r="M466" s="104"/>
      <x:c r="N466" s="100"/>
    </x:row>
    <x:row r="467" spans="1:14" s="5" customFormat="1" ht="19.5" hidden="1" customHeight="1">
      <x:c r="A467" s="101" t="s">
        <x:v>533</x:v>
      </x:c>
      <x:c r="B467" s="101"/>
      <x:c r="C467" s="102"/>
      <x:c r="D467" s="103"/>
      <x:c r="E467" s="104"/>
      <x:c r="F467" s="104">
        <x:f>SUM(F462:F466)</x:f>
        <x:v>65538</x:v>
      </x:c>
      <x:c r="G467" s="104"/>
      <x:c r="H467" s="104">
        <x:f>SUM(H462:H466)</x:f>
        <x:v>413081</x:v>
      </x:c>
      <x:c r="I467" s="104"/>
      <x:c r="J467" s="104">
        <x:f>SUM(J462:J466)</x:f>
        <x:v>22380</x:v>
      </x:c>
      <x:c r="K467" s="104"/>
      <x:c r="L467" s="104">
        <x:f>SUM(F467,H467,J467)</x:f>
        <x:v>500999</x:v>
      </x:c>
      <x:c r="M467" s="104"/>
      <x:c r="N467" s="100"/>
    </x:row>
    <x:row r="468" spans="1:14" s="5" customFormat="1" ht="19.5" hidden="1" customHeight="1">
      <x:c r="A468" s="101"/>
      <x:c r="B468" s="101"/>
      <x:c r="C468" s="102"/>
      <x:c r="D468" s="103"/>
      <x:c r="E468" s="104"/>
      <x:c r="F468" s="104"/>
      <x:c r="G468" s="104"/>
      <x:c r="H468" s="104"/>
      <x:c r="I468" s="104"/>
      <x:c r="J468" s="104"/>
      <x:c r="K468" s="104"/>
      <x:c r="L468" s="104"/>
      <x:c r="M468" s="104"/>
      <x:c r="N468" s="100"/>
    </x:row>
    <x:row r="469" spans="1:14" s="5" customFormat="1" ht="19.5" hidden="1" customHeight="1">
      <x:c r="A469" s="96" t="s">
        <x:v>1162</x:v>
      </x:c>
      <x:c r="B469" s="96" t="s">
        <x:v>274</x:v>
      </x:c>
      <x:c r="C469" s="97"/>
      <x:c r="D469" s="98" t="s">
        <x:v>148</x:v>
      </x:c>
      <x:c r="E469" s="99"/>
      <x:c r="F469" s="99"/>
      <x:c r="G469" s="99"/>
      <x:c r="H469" s="99"/>
      <x:c r="I469" s="99"/>
      <x:c r="J469" s="99"/>
      <x:c r="K469" s="99"/>
      <x:c r="L469" s="99"/>
      <x:c r="M469" s="99"/>
      <x:c r="N469" s="100"/>
    </x:row>
    <x:row r="470" spans="1:14" s="5" customFormat="1" ht="19.5" hidden="1" customHeight="1">
      <x:c r="A470" s="101" t="s">
        <x:v>153</x:v>
      </x:c>
      <x:c r="B470" s="101"/>
      <x:c r="C470" s="102">
        <x:v>1.47</x:v>
      </x:c>
      <x:c r="D470" s="103" t="s">
        <x:v>250</x:v>
      </x:c>
      <x:c r="E470" s="104"/>
      <x:c r="F470" s="104"/>
      <x:c r="G470" s="104">
        <x:f>G462</x:f>
        <x:v>189749</x:v>
      </x:c>
      <x:c r="H470" s="104">
        <x:f>INT(C470*G470)</x:f>
        <x:v>278931</x:v>
      </x:c>
      <x:c r="I470" s="104"/>
      <x:c r="J470" s="104"/>
      <x:c r="K470" s="104">
        <x:f t="shared" ref="K470:L474" si="59">SUM(E470,G470,I470)</x:f>
        <x:v>189749</x:v>
      </x:c>
      <x:c r="L470" s="104">
        <x:f t="shared" si="59"/>
        <x:v>278931</x:v>
      </x:c>
      <x:c r="M470" s="104"/>
      <x:c r="N470" s="100"/>
    </x:row>
    <x:row r="471" spans="1:14" s="5" customFormat="1" ht="19.5" hidden="1" customHeight="1">
      <x:c r="A471" s="101" t="s">
        <x:v>862</x:v>
      </x:c>
      <x:c r="B471" s="101"/>
      <x:c r="C471" s="102">
        <x:v>0.71999999999999997</x:v>
      </x:c>
      <x:c r="D471" s="103" t="s">
        <x:v>250</x:v>
      </x:c>
      <x:c r="E471" s="104"/>
      <x:c r="F471" s="104"/>
      <x:c r="G471" s="104">
        <x:f>G463</x:f>
        <x:v>148510</x:v>
      </x:c>
      <x:c r="H471" s="104">
        <x:f>INT(C471*G471)</x:f>
        <x:v>106927</x:v>
      </x:c>
      <x:c r="I471" s="104"/>
      <x:c r="J471" s="104"/>
      <x:c r="K471" s="104">
        <x:f t="shared" si="59"/>
        <x:v>148510</x:v>
      </x:c>
      <x:c r="L471" s="104">
        <x:f t="shared" si="59"/>
        <x:v>106927</x:v>
      </x:c>
      <x:c r="M471" s="104"/>
      <x:c r="N471" s="100"/>
    </x:row>
    <x:row r="472" spans="1:14" s="5" customFormat="1" ht="19.5" hidden="1" customHeight="1">
      <x:c r="A472" s="101" t="s">
        <x:v>227</x:v>
      </x:c>
      <x:c r="B472" s="101" t="s">
        <x:v>451</x:v>
      </x:c>
      <x:c r="C472" s="102">
        <x:v>0.93000000000000005</x:v>
      </x:c>
      <x:c r="D472" s="103" t="s">
        <x:v>220</x:v>
      </x:c>
      <x:c r="E472" s="104">
        <x:f>E464</x:f>
        <x:v>21820</x:v>
      </x:c>
      <x:c r="F472" s="104">
        <x:f>INT(C472*E472)</x:f>
        <x:v>20292</x:v>
      </x:c>
      <x:c r="G472" s="104">
        <x:f>G464</x:f>
        <x:v>47849</x:v>
      </x:c>
      <x:c r="H472" s="104">
        <x:f>INT(C472*G472)</x:f>
        <x:v>44499</x:v>
      </x:c>
      <x:c r="I472" s="104">
        <x:f>I464</x:f>
        <x:v>24867</x:v>
      </x:c>
      <x:c r="J472" s="104">
        <x:f>INT(C472*I472)</x:f>
        <x:v>23126</x:v>
      </x:c>
      <x:c r="K472" s="104">
        <x:f t="shared" si="59"/>
        <x:v>94536</x:v>
      </x:c>
      <x:c r="L472" s="104">
        <x:f t="shared" si="59"/>
        <x:v>87917</x:v>
      </x:c>
      <x:c r="M472" s="104"/>
      <x:c r="N472" s="100"/>
    </x:row>
    <x:row r="473" spans="1:14" s="5" customFormat="1" ht="19.5" hidden="1" customHeight="1">
      <x:c r="A473" s="101" t="s">
        <x:v>332</x:v>
      </x:c>
      <x:c r="B473" s="101" t="s">
        <x:v>1224</x:v>
      </x:c>
      <x:c r="C473" s="102">
        <x:v>1</x:v>
      </x:c>
      <x:c r="D473" s="103" t="s">
        <x:v>261</x:v>
      </x:c>
      <x:c r="E473" s="104">
        <x:f>E465</x:f>
        <x:v>29900</x:v>
      </x:c>
      <x:c r="F473" s="104">
        <x:f>INT(C473*E473)</x:f>
        <x:v>29900</x:v>
      </x:c>
      <x:c r="G473" s="104"/>
      <x:c r="H473" s="104"/>
      <x:c r="I473" s="104"/>
      <x:c r="J473" s="104"/>
      <x:c r="K473" s="104">
        <x:f t="shared" si="59"/>
        <x:v>29900</x:v>
      </x:c>
      <x:c r="L473" s="104">
        <x:f t="shared" si="59"/>
        <x:v>29900</x:v>
      </x:c>
      <x:c r="M473" s="104"/>
      <x:c r="N473" s="100"/>
    </x:row>
    <x:row r="474" spans="1:14" s="5" customFormat="1" ht="19.5" hidden="1" customHeight="1">
      <x:c r="A474" s="101" t="s">
        <x:v>748</x:v>
      </x:c>
      <x:c r="B474" s="101" t="s">
        <x:v>86</x:v>
      </x:c>
      <x:c r="C474" s="102">
        <x:v>40</x:v>
      </x:c>
      <x:c r="D474" s="103" t="s">
        <x:v>266</x:v>
      </x:c>
      <x:c r="E474" s="104">
        <x:f>E466</x:f>
        <x:v>400</x:v>
      </x:c>
      <x:c r="F474" s="104">
        <x:f>INT(C474*E474)</x:f>
        <x:v>16000</x:v>
      </x:c>
      <x:c r="G474" s="104"/>
      <x:c r="H474" s="104"/>
      <x:c r="I474" s="104"/>
      <x:c r="J474" s="104"/>
      <x:c r="K474" s="104">
        <x:f t="shared" si="59"/>
        <x:v>400</x:v>
      </x:c>
      <x:c r="L474" s="104">
        <x:f t="shared" si="59"/>
        <x:v>16000</x:v>
      </x:c>
      <x:c r="M474" s="104"/>
      <x:c r="N474" s="100"/>
    </x:row>
    <x:row r="475" spans="1:14" s="5" customFormat="1" ht="19.5" hidden="1" customHeight="1">
      <x:c r="A475" s="101" t="s">
        <x:v>533</x:v>
      </x:c>
      <x:c r="B475" s="101"/>
      <x:c r="C475" s="102"/>
      <x:c r="D475" s="103"/>
      <x:c r="E475" s="104"/>
      <x:c r="F475" s="104">
        <x:f>SUM(F470:F474)</x:f>
        <x:v>66192</x:v>
      </x:c>
      <x:c r="G475" s="104"/>
      <x:c r="H475" s="104">
        <x:f>SUM(H470:H474)</x:f>
        <x:v>430357</x:v>
      </x:c>
      <x:c r="I475" s="104"/>
      <x:c r="J475" s="104">
        <x:f>SUM(J470:J474)</x:f>
        <x:v>23126</x:v>
      </x:c>
      <x:c r="K475" s="104"/>
      <x:c r="L475" s="104">
        <x:f>SUM(F475,H475,J475)</x:f>
        <x:v>519675</x:v>
      </x:c>
      <x:c r="M475" s="104"/>
      <x:c r="N475" s="100"/>
    </x:row>
    <x:row r="476" spans="1:14" s="5" customFormat="1" ht="19.5" hidden="1" customHeight="1">
      <x:c r="A476" s="101"/>
      <x:c r="B476" s="101"/>
      <x:c r="C476" s="102"/>
      <x:c r="D476" s="103"/>
      <x:c r="E476" s="104"/>
      <x:c r="F476" s="104"/>
      <x:c r="G476" s="104"/>
      <x:c r="H476" s="104"/>
      <x:c r="I476" s="104"/>
      <x:c r="J476" s="104"/>
      <x:c r="K476" s="104"/>
      <x:c r="L476" s="104"/>
      <x:c r="M476" s="104"/>
      <x:c r="N476" s="100"/>
    </x:row>
    <x:row r="477" spans="1:14" s="5" customFormat="1" ht="19.5" hidden="1" customHeight="1">
      <x:c r="A477" s="96" t="s">
        <x:v>1229</x:v>
      </x:c>
      <x:c r="B477" s="96" t="s">
        <x:v>293</x:v>
      </x:c>
      <x:c r="C477" s="97"/>
      <x:c r="D477" s="98" t="s">
        <x:v>148</x:v>
      </x:c>
      <x:c r="E477" s="99"/>
      <x:c r="F477" s="99"/>
      <x:c r="G477" s="99"/>
      <x:c r="H477" s="99"/>
      <x:c r="I477" s="99"/>
      <x:c r="J477" s="99"/>
      <x:c r="K477" s="99"/>
      <x:c r="L477" s="99"/>
      <x:c r="M477" s="99"/>
      <x:c r="N477" s="100"/>
    </x:row>
    <x:row r="478" spans="1:14" s="5" customFormat="1" ht="19.5" hidden="1" customHeight="1">
      <x:c r="A478" s="101" t="s">
        <x:v>153</x:v>
      </x:c>
      <x:c r="B478" s="101"/>
      <x:c r="C478" s="102">
        <x:v>1.5</x:v>
      </x:c>
      <x:c r="D478" s="103" t="s">
        <x:v>250</x:v>
      </x:c>
      <x:c r="E478" s="104"/>
      <x:c r="F478" s="104"/>
      <x:c r="G478" s="104">
        <x:f>G470</x:f>
        <x:v>189749</x:v>
      </x:c>
      <x:c r="H478" s="104">
        <x:f>INT(C478*G478)</x:f>
        <x:v>284623</x:v>
      </x:c>
      <x:c r="I478" s="104"/>
      <x:c r="J478" s="104"/>
      <x:c r="K478" s="104">
        <x:f t="shared" ref="K478:L482" si="60">SUM(E478,G478,I478)</x:f>
        <x:v>189749</x:v>
      </x:c>
      <x:c r="L478" s="104">
        <x:f t="shared" si="60"/>
        <x:v>284623</x:v>
      </x:c>
      <x:c r="M478" s="104"/>
      <x:c r="N478" s="100"/>
    </x:row>
    <x:row r="479" spans="1:14" s="5" customFormat="1" ht="19.5" hidden="1" customHeight="1">
      <x:c r="A479" s="101" t="s">
        <x:v>862</x:v>
      </x:c>
      <x:c r="B479" s="101"/>
      <x:c r="C479" s="102">
        <x:v>0.72999999999999998</x:v>
      </x:c>
      <x:c r="D479" s="103" t="s">
        <x:v>250</x:v>
      </x:c>
      <x:c r="E479" s="104"/>
      <x:c r="F479" s="104"/>
      <x:c r="G479" s="104">
        <x:f>G471</x:f>
        <x:v>148510</x:v>
      </x:c>
      <x:c r="H479" s="104">
        <x:f>INT(C479*G479)</x:f>
        <x:v>108412</x:v>
      </x:c>
      <x:c r="I479" s="104"/>
      <x:c r="J479" s="104"/>
      <x:c r="K479" s="104">
        <x:f t="shared" si="60"/>
        <x:v>148510</x:v>
      </x:c>
      <x:c r="L479" s="104">
        <x:f t="shared" si="60"/>
        <x:v>108412</x:v>
      </x:c>
      <x:c r="M479" s="104"/>
      <x:c r="N479" s="100"/>
    </x:row>
    <x:row r="480" spans="1:14" s="5" customFormat="1" ht="19.5" hidden="1" customHeight="1">
      <x:c r="A480" s="101" t="s">
        <x:v>227</x:v>
      </x:c>
      <x:c r="B480" s="101" t="s">
        <x:v>451</x:v>
      </x:c>
      <x:c r="C480" s="102">
        <x:v>0.95999999999999996</x:v>
      </x:c>
      <x:c r="D480" s="103" t="s">
        <x:v>220</x:v>
      </x:c>
      <x:c r="E480" s="104">
        <x:f>E472</x:f>
        <x:v>21820</x:v>
      </x:c>
      <x:c r="F480" s="104">
        <x:f>INT(C480*E480)</x:f>
        <x:v>20947</x:v>
      </x:c>
      <x:c r="G480" s="104">
        <x:f>G472</x:f>
        <x:v>47849</x:v>
      </x:c>
      <x:c r="H480" s="104">
        <x:f>INT(C480*G480)</x:f>
        <x:v>45935</x:v>
      </x:c>
      <x:c r="I480" s="104">
        <x:f>I472</x:f>
        <x:v>24867</x:v>
      </x:c>
      <x:c r="J480" s="104">
        <x:f>INT(C480*I480)</x:f>
        <x:v>23872</x:v>
      </x:c>
      <x:c r="K480" s="104">
        <x:f t="shared" si="60"/>
        <x:v>94536</x:v>
      </x:c>
      <x:c r="L480" s="104">
        <x:f t="shared" si="60"/>
        <x:v>90754</x:v>
      </x:c>
      <x:c r="M480" s="104"/>
      <x:c r="N480" s="100"/>
    </x:row>
    <x:row r="481" spans="1:14" s="5" customFormat="1" ht="19.5" hidden="1" customHeight="1">
      <x:c r="A481" s="101" t="s">
        <x:v>332</x:v>
      </x:c>
      <x:c r="B481" s="101" t="s">
        <x:v>1224</x:v>
      </x:c>
      <x:c r="C481" s="102">
        <x:v>1</x:v>
      </x:c>
      <x:c r="D481" s="103" t="s">
        <x:v>261</x:v>
      </x:c>
      <x:c r="E481" s="104">
        <x:f>E473</x:f>
        <x:v>29900</x:v>
      </x:c>
      <x:c r="F481" s="104">
        <x:f>INT(C481*E481)</x:f>
        <x:v>29900</x:v>
      </x:c>
      <x:c r="G481" s="104"/>
      <x:c r="H481" s="104"/>
      <x:c r="I481" s="104"/>
      <x:c r="J481" s="104"/>
      <x:c r="K481" s="104">
        <x:f t="shared" si="60"/>
        <x:v>29900</x:v>
      </x:c>
      <x:c r="L481" s="104">
        <x:f t="shared" si="60"/>
        <x:v>29900</x:v>
      </x:c>
      <x:c r="M481" s="104"/>
      <x:c r="N481" s="100"/>
    </x:row>
    <x:row r="482" spans="1:14" s="5" customFormat="1" ht="19.5" hidden="1" customHeight="1">
      <x:c r="A482" s="101" t="s">
        <x:v>748</x:v>
      </x:c>
      <x:c r="B482" s="101" t="s">
        <x:v>86</x:v>
      </x:c>
      <x:c r="C482" s="102">
        <x:v>40</x:v>
      </x:c>
      <x:c r="D482" s="103" t="s">
        <x:v>266</x:v>
      </x:c>
      <x:c r="E482" s="104">
        <x:f>E474</x:f>
        <x:v>400</x:v>
      </x:c>
      <x:c r="F482" s="104">
        <x:f>INT(C482*E482)</x:f>
        <x:v>16000</x:v>
      </x:c>
      <x:c r="G482" s="104"/>
      <x:c r="H482" s="104"/>
      <x:c r="I482" s="104"/>
      <x:c r="J482" s="104"/>
      <x:c r="K482" s="104">
        <x:f t="shared" si="60"/>
        <x:v>400</x:v>
      </x:c>
      <x:c r="L482" s="104">
        <x:f t="shared" si="60"/>
        <x:v>16000</x:v>
      </x:c>
      <x:c r="M482" s="104"/>
      <x:c r="N482" s="100"/>
    </x:row>
    <x:row r="483" spans="1:14" s="5" customFormat="1" ht="19.5" hidden="1" customHeight="1">
      <x:c r="A483" s="101" t="s">
        <x:v>533</x:v>
      </x:c>
      <x:c r="B483" s="101"/>
      <x:c r="C483" s="102"/>
      <x:c r="D483" s="103"/>
      <x:c r="E483" s="104"/>
      <x:c r="F483" s="104">
        <x:f>SUM(F478:F482)</x:f>
        <x:v>66847</x:v>
      </x:c>
      <x:c r="G483" s="104"/>
      <x:c r="H483" s="104">
        <x:f>SUM(H478:H482)</x:f>
        <x:v>438970</x:v>
      </x:c>
      <x:c r="I483" s="104"/>
      <x:c r="J483" s="104">
        <x:f>SUM(J478:J482)</x:f>
        <x:v>23872</x:v>
      </x:c>
      <x:c r="K483" s="104"/>
      <x:c r="L483" s="104">
        <x:f>SUM(F483,H483,J483)</x:f>
        <x:v>529689</x:v>
      </x:c>
      <x:c r="M483" s="104"/>
      <x:c r="N483" s="100"/>
    </x:row>
    <x:row r="484" spans="1:14" s="5" customFormat="1" ht="19.5" hidden="1" customHeight="1">
      <x:c r="A484" s="101"/>
      <x:c r="B484" s="101"/>
      <x:c r="C484" s="102"/>
      <x:c r="D484" s="103"/>
      <x:c r="E484" s="104"/>
      <x:c r="F484" s="104"/>
      <x:c r="G484" s="104"/>
      <x:c r="H484" s="104"/>
      <x:c r="I484" s="104"/>
      <x:c r="J484" s="104"/>
      <x:c r="K484" s="104"/>
      <x:c r="L484" s="104"/>
      <x:c r="M484" s="104"/>
      <x:c r="N484" s="100"/>
    </x:row>
    <x:row r="485" spans="1:14" s="5" customFormat="1" ht="19.5" customHeight="1">
      <x:c r="A485" s="96" t="s">
        <x:v>1186</x:v>
      </x:c>
      <x:c r="B485" s="96" t="s">
        <x:v>18</x:v>
      </x:c>
      <x:c r="C485" s="97"/>
      <x:c r="D485" s="98" t="s">
        <x:v>148</x:v>
      </x:c>
      <x:c r="E485" s="99"/>
      <x:c r="F485" s="99"/>
      <x:c r="G485" s="99"/>
      <x:c r="H485" s="99"/>
      <x:c r="I485" s="99"/>
      <x:c r="J485" s="99"/>
      <x:c r="K485" s="99"/>
      <x:c r="L485" s="99"/>
      <x:c r="M485" s="99"/>
      <x:c r="N485" s="100"/>
    </x:row>
    <x:row r="486" spans="1:14" s="5" customFormat="1" ht="19.5" customHeight="1">
      <x:c r="A486" s="101" t="s">
        <x:v>153</x:v>
      </x:c>
      <x:c r="B486" s="101"/>
      <x:c r="C486" s="102">
        <x:v>0.82999999999999996</x:v>
      </x:c>
      <x:c r="D486" s="103" t="s">
        <x:v>250</x:v>
      </x:c>
      <x:c r="E486" s="104"/>
      <x:c r="F486" s="104"/>
      <x:c r="G486" s="104">
        <x:f>G478</x:f>
        <x:v>189749</x:v>
      </x:c>
      <x:c r="H486" s="104">
        <x:f>INT(C486*G486)</x:f>
        <x:v>157491</x:v>
      </x:c>
      <x:c r="I486" s="104"/>
      <x:c r="J486" s="104"/>
      <x:c r="K486" s="104">
        <x:f t="shared" ref="K486:L491" si="61">SUM(E486,G486,I486)</x:f>
        <x:v>189749</x:v>
      </x:c>
      <x:c r="L486" s="104">
        <x:f t="shared" si="61"/>
        <x:v>157491</x:v>
      </x:c>
      <x:c r="M486" s="104"/>
      <x:c r="N486" s="100"/>
    </x:row>
    <x:row r="487" spans="1:14" s="5" customFormat="1" ht="19.5" customHeight="1">
      <x:c r="A487" s="101" t="s">
        <x:v>862</x:v>
      </x:c>
      <x:c r="B487" s="101"/>
      <x:c r="C487" s="102">
        <x:v>0.29999999999999999</x:v>
      </x:c>
      <x:c r="D487" s="103" t="s">
        <x:v>250</x:v>
      </x:c>
      <x:c r="E487" s="104"/>
      <x:c r="F487" s="104"/>
      <x:c r="G487" s="104">
        <x:f>G479</x:f>
        <x:v>148510</x:v>
      </x:c>
      <x:c r="H487" s="104">
        <x:f>INT(C487*G487)</x:f>
        <x:v>44553</x:v>
      </x:c>
      <x:c r="I487" s="104"/>
      <x:c r="J487" s="104"/>
      <x:c r="K487" s="104">
        <x:f t="shared" si="61"/>
        <x:v>148510</x:v>
      </x:c>
      <x:c r="L487" s="104">
        <x:f t="shared" si="61"/>
        <x:v>44553</x:v>
      </x:c>
      <x:c r="M487" s="104"/>
      <x:c r="N487" s="100"/>
    </x:row>
    <x:row r="488" spans="1:14" s="5" customFormat="1" ht="19.5" customHeight="1">
      <x:c r="A488" s="101" t="s">
        <x:v>227</x:v>
      </x:c>
      <x:c r="B488" s="101" t="s">
        <x:v>110</x:v>
      </x:c>
      <x:c r="C488" s="102">
        <x:v>1.21</x:v>
      </x:c>
      <x:c r="D488" s="103" t="s">
        <x:v>220</x:v>
      </x:c>
      <x:c r="E488" s="104">
        <x:f>E447</x:f>
        <x:v>21820</x:v>
      </x:c>
      <x:c r="F488" s="104">
        <x:f>INT(C488*E488)</x:f>
        <x:v>26402</x:v>
      </x:c>
      <x:c r="G488" s="104">
        <x:f>G447</x:f>
        <x:v>47849</x:v>
      </x:c>
      <x:c r="H488" s="104">
        <x:f>INT(C488*G488)</x:f>
        <x:v>57897</x:v>
      </x:c>
      <x:c r="I488" s="104">
        <x:f>I447</x:f>
        <x:v>24867</x:v>
      </x:c>
      <x:c r="J488" s="104">
        <x:f>INT(C488*I488)</x:f>
        <x:v>30089</x:v>
      </x:c>
      <x:c r="K488" s="104">
        <x:f t="shared" si="61"/>
        <x:v>94536</x:v>
      </x:c>
      <x:c r="L488" s="104">
        <x:f t="shared" si="61"/>
        <x:v>114388</x:v>
      </x:c>
      <x:c r="M488" s="104"/>
      <x:c r="N488" s="100"/>
    </x:row>
    <x:row r="489" spans="1:14" s="5" customFormat="1" ht="19.5" customHeight="1">
      <x:c r="A489" s="101" t="s">
        <x:v>1478</x:v>
      </x:c>
      <x:c r="B489" s="101" t="s">
        <x:v>232</x:v>
      </x:c>
      <x:c r="C489" s="102">
        <x:v>0.41999999999999998</x:v>
      </x:c>
      <x:c r="D489" s="103" t="s">
        <x:v>220</x:v>
      </x:c>
      <x:c r="E489" s="104">
        <x:f>E448</x:f>
        <x:v>20024</x:v>
      </x:c>
      <x:c r="F489" s="104">
        <x:f>INT(C489*E489)</x:f>
        <x:v>8410</x:v>
      </x:c>
      <x:c r="G489" s="104">
        <x:f>G448</x:f>
        <x:v>39645</x:v>
      </x:c>
      <x:c r="H489" s="104">
        <x:f>INT(C489*G489)</x:f>
        <x:v>16650</x:v>
      </x:c>
      <x:c r="I489" s="104">
        <x:f>I448</x:f>
        <x:v>27133</x:v>
      </x:c>
      <x:c r="J489" s="104">
        <x:f>INT(C489*I489)</x:f>
        <x:v>11395</x:v>
      </x:c>
      <x:c r="K489" s="104">
        <x:f t="shared" si="61"/>
        <x:v>86802</x:v>
      </x:c>
      <x:c r="L489" s="104">
        <x:f t="shared" si="61"/>
        <x:v>36455</x:v>
      </x:c>
      <x:c r="M489" s="104"/>
      <x:c r="N489" s="100"/>
    </x:row>
    <x:row r="490" spans="1:14" s="5" customFormat="1" ht="19.5" customHeight="1">
      <x:c r="A490" s="101" t="s">
        <x:v>332</x:v>
      </x:c>
      <x:c r="B490" s="101" t="s">
        <x:v>1224</x:v>
      </x:c>
      <x:c r="C490" s="102">
        <x:v>1</x:v>
      </x:c>
      <x:c r="D490" s="103" t="s">
        <x:v>261</x:v>
      </x:c>
      <x:c r="E490" s="104">
        <x:f>E481</x:f>
        <x:v>29900</x:v>
      </x:c>
      <x:c r="F490" s="104">
        <x:f>INT(C490*E490)</x:f>
        <x:v>29900</x:v>
      </x:c>
      <x:c r="G490" s="104"/>
      <x:c r="H490" s="104"/>
      <x:c r="I490" s="104"/>
      <x:c r="J490" s="104"/>
      <x:c r="K490" s="104">
        <x:f t="shared" si="61"/>
        <x:v>29900</x:v>
      </x:c>
      <x:c r="L490" s="104">
        <x:f t="shared" si="61"/>
        <x:v>29900</x:v>
      </x:c>
      <x:c r="M490" s="104"/>
      <x:c r="N490" s="100"/>
    </x:row>
    <x:row r="491" spans="1:14" s="5" customFormat="1" ht="19.5" customHeight="1">
      <x:c r="A491" s="101" t="s">
        <x:v>748</x:v>
      </x:c>
      <x:c r="B491" s="101" t="s">
        <x:v>86</x:v>
      </x:c>
      <x:c r="C491" s="102">
        <x:v>50</x:v>
      </x:c>
      <x:c r="D491" s="103" t="s">
        <x:v>266</x:v>
      </x:c>
      <x:c r="E491" s="104">
        <x:f>E482</x:f>
        <x:v>400</x:v>
      </x:c>
      <x:c r="F491" s="104">
        <x:f>INT(C491*E491)</x:f>
        <x:v>20000</x:v>
      </x:c>
      <x:c r="G491" s="104"/>
      <x:c r="H491" s="104"/>
      <x:c r="I491" s="104"/>
      <x:c r="J491" s="104"/>
      <x:c r="K491" s="104">
        <x:f t="shared" si="61"/>
        <x:v>400</x:v>
      </x:c>
      <x:c r="L491" s="104">
        <x:f t="shared" si="61"/>
        <x:v>20000</x:v>
      </x:c>
      <x:c r="M491" s="104"/>
      <x:c r="N491" s="100"/>
    </x:row>
    <x:row r="492" spans="1:14" s="5" customFormat="1" ht="19.5" customHeight="1">
      <x:c r="A492" s="101" t="s">
        <x:v>533</x:v>
      </x:c>
      <x:c r="B492" s="101"/>
      <x:c r="C492" s="102"/>
      <x:c r="D492" s="103"/>
      <x:c r="E492" s="104"/>
      <x:c r="F492" s="104">
        <x:f>SUM(F486:F491)</x:f>
        <x:v>84712</x:v>
      </x:c>
      <x:c r="G492" s="104"/>
      <x:c r="H492" s="104">
        <x:f>SUM(H486:H491)</x:f>
        <x:v>276591</x:v>
      </x:c>
      <x:c r="I492" s="104"/>
      <x:c r="J492" s="104">
        <x:f>SUM(J486:J491)</x:f>
        <x:v>41484</x:v>
      </x:c>
      <x:c r="K492" s="104"/>
      <x:c r="L492" s="104">
        <x:f>SUM(F492,H492,J492)</x:f>
        <x:v>402787</x:v>
      </x:c>
      <x:c r="M492" s="104"/>
      <x:c r="N492" s="100"/>
    </x:row>
    <x:row r="493" spans="1:14" s="5" customFormat="1" ht="19.5" customHeight="1">
      <x:c r="A493" s="101"/>
      <x:c r="B493" s="101"/>
      <x:c r="C493" s="102"/>
      <x:c r="D493" s="103"/>
      <x:c r="E493" s="104"/>
      <x:c r="F493" s="104"/>
      <x:c r="G493" s="104"/>
      <x:c r="H493" s="104"/>
      <x:c r="I493" s="104"/>
      <x:c r="J493" s="104"/>
      <x:c r="K493" s="104"/>
      <x:c r="L493" s="104"/>
      <x:c r="M493" s="104"/>
      <x:c r="N493" s="100"/>
    </x:row>
    <x:row r="494" spans="1:14" s="5" customFormat="1" ht="19.5" customHeight="1">
      <x:c r="A494" s="96" t="s">
        <x:v>1219</x:v>
      </x:c>
      <x:c r="B494" s="96" t="s">
        <x:v>1320</x:v>
      </x:c>
      <x:c r="C494" s="97"/>
      <x:c r="D494" s="98" t="s">
        <x:v>148</x:v>
      </x:c>
      <x:c r="E494" s="99"/>
      <x:c r="F494" s="99"/>
      <x:c r="G494" s="99"/>
      <x:c r="H494" s="99"/>
      <x:c r="I494" s="99"/>
      <x:c r="J494" s="99"/>
      <x:c r="K494" s="99"/>
      <x:c r="L494" s="99"/>
      <x:c r="M494" s="99"/>
      <x:c r="N494" s="100"/>
    </x:row>
    <x:row r="495" spans="1:14" s="5" customFormat="1" ht="19.5" customHeight="1">
      <x:c r="A495" s="101" t="s">
        <x:v>153</x:v>
      </x:c>
      <x:c r="B495" s="101"/>
      <x:c r="C495" s="102">
        <x:v>0.96999999999999997</x:v>
      </x:c>
      <x:c r="D495" s="103" t="s">
        <x:v>250</x:v>
      </x:c>
      <x:c r="E495" s="104"/>
      <x:c r="F495" s="104"/>
      <x:c r="G495" s="104">
        <x:f>G486</x:f>
        <x:v>189749</x:v>
      </x:c>
      <x:c r="H495" s="104">
        <x:f>INT(C495*G495)</x:f>
        <x:v>184056</x:v>
      </x:c>
      <x:c r="I495" s="104"/>
      <x:c r="J495" s="104"/>
      <x:c r="K495" s="104">
        <x:f t="shared" ref="K495:L500" si="62">SUM(E495,G495,I495)</x:f>
        <x:v>189749</x:v>
      </x:c>
      <x:c r="L495" s="104">
        <x:f t="shared" si="62"/>
        <x:v>184056</x:v>
      </x:c>
      <x:c r="M495" s="104"/>
      <x:c r="N495" s="100"/>
    </x:row>
    <x:row r="496" spans="1:14" s="5" customFormat="1" ht="19.5" customHeight="1">
      <x:c r="A496" s="101" t="s">
        <x:v>862</x:v>
      </x:c>
      <x:c r="B496" s="101"/>
      <x:c r="C496" s="102">
        <x:v>0.34999999999999998</x:v>
      </x:c>
      <x:c r="D496" s="103" t="s">
        <x:v>250</x:v>
      </x:c>
      <x:c r="E496" s="104"/>
      <x:c r="F496" s="104"/>
      <x:c r="G496" s="104">
        <x:f>G487</x:f>
        <x:v>148510</x:v>
      </x:c>
      <x:c r="H496" s="104">
        <x:f>INT(C496*G496)</x:f>
        <x:v>51978</x:v>
      </x:c>
      <x:c r="I496" s="104"/>
      <x:c r="J496" s="104"/>
      <x:c r="K496" s="104">
        <x:f t="shared" si="62"/>
        <x:v>148510</x:v>
      </x:c>
      <x:c r="L496" s="104">
        <x:f t="shared" si="62"/>
        <x:v>51978</x:v>
      </x:c>
      <x:c r="M496" s="104"/>
      <x:c r="N496" s="100"/>
    </x:row>
    <x:row r="497" spans="1:14" s="5" customFormat="1" ht="19.5" customHeight="1">
      <x:c r="A497" s="101" t="s">
        <x:v>227</x:v>
      </x:c>
      <x:c r="B497" s="101" t="s">
        <x:v>110</x:v>
      </x:c>
      <x:c r="C497" s="102">
        <x:v>1.3899999999999999</x:v>
      </x:c>
      <x:c r="D497" s="103" t="s">
        <x:v>220</x:v>
      </x:c>
      <x:c r="E497" s="104">
        <x:f>E488</x:f>
        <x:v>21820</x:v>
      </x:c>
      <x:c r="F497" s="104">
        <x:f>INT(C497*E497)</x:f>
        <x:v>30329</x:v>
      </x:c>
      <x:c r="G497" s="104">
        <x:f>G488</x:f>
        <x:v>47849</x:v>
      </x:c>
      <x:c r="H497" s="104">
        <x:f>INT(C497*G497)</x:f>
        <x:v>66510</x:v>
      </x:c>
      <x:c r="I497" s="104">
        <x:f>I488</x:f>
        <x:v>24867</x:v>
      </x:c>
      <x:c r="J497" s="104">
        <x:f>INT(C497*I497)</x:f>
        <x:v>34565</x:v>
      </x:c>
      <x:c r="K497" s="104">
        <x:f t="shared" si="62"/>
        <x:v>94536</x:v>
      </x:c>
      <x:c r="L497" s="104">
        <x:f t="shared" si="62"/>
        <x:v>131404</x:v>
      </x:c>
      <x:c r="M497" s="104"/>
      <x:c r="N497" s="100"/>
    </x:row>
    <x:row r="498" spans="1:14" s="5" customFormat="1" ht="19.5" customHeight="1">
      <x:c r="A498" s="101" t="s">
        <x:v>1244</x:v>
      </x:c>
      <x:c r="B498" s="101" t="s">
        <x:v>193</x:v>
      </x:c>
      <x:c r="C498" s="102">
        <x:v>0.5</x:v>
      </x:c>
      <x:c r="D498" s="103" t="s">
        <x:v>220</x:v>
      </x:c>
      <x:c r="E498" s="104">
        <x:f>건설기계목록!E7</x:f>
        <x:v>12861</x:v>
      </x:c>
      <x:c r="F498" s="104">
        <x:f>INT(C498*E498)</x:f>
        <x:v>6430</x:v>
      </x:c>
      <x:c r="G498" s="104">
        <x:f>건설기계목록!F7</x:f>
        <x:v>47849</x:v>
      </x:c>
      <x:c r="H498" s="104">
        <x:f>INT(C498*G498)</x:f>
        <x:v>23924</x:v>
      </x:c>
      <x:c r="I498" s="104">
        <x:f>건설기계목록!G7</x:f>
        <x:v>54842</x:v>
      </x:c>
      <x:c r="J498" s="104">
        <x:f>INT(C498*I498)</x:f>
        <x:v>27421</x:v>
      </x:c>
      <x:c r="K498" s="104">
        <x:f t="shared" si="62"/>
        <x:v>115552</x:v>
      </x:c>
      <x:c r="L498" s="104">
        <x:f t="shared" si="62"/>
        <x:v>57775</x:v>
      </x:c>
      <x:c r="M498" s="104"/>
      <x:c r="N498" s="100"/>
    </x:row>
    <x:row r="499" spans="1:14" s="5" customFormat="1" ht="19.5" customHeight="1">
      <x:c r="A499" s="101" t="s">
        <x:v>332</x:v>
      </x:c>
      <x:c r="B499" s="101" t="s">
        <x:v>1224</x:v>
      </x:c>
      <x:c r="C499" s="102">
        <x:v>1</x:v>
      </x:c>
      <x:c r="D499" s="103" t="s">
        <x:v>261</x:v>
      </x:c>
      <x:c r="E499" s="104">
        <x:f>E225</x:f>
        <x:v>29900</x:v>
      </x:c>
      <x:c r="F499" s="104">
        <x:f>INT(C499*E499)</x:f>
        <x:v>29900</x:v>
      </x:c>
      <x:c r="G499" s="104"/>
      <x:c r="H499" s="104"/>
      <x:c r="I499" s="104"/>
      <x:c r="J499" s="104"/>
      <x:c r="K499" s="104">
        <x:f t="shared" si="62"/>
        <x:v>29900</x:v>
      </x:c>
      <x:c r="L499" s="104">
        <x:f t="shared" si="62"/>
        <x:v>29900</x:v>
      </x:c>
      <x:c r="M499" s="104"/>
      <x:c r="N499" s="100"/>
    </x:row>
    <x:row r="500" spans="1:14" s="5" customFormat="1" ht="19.5" customHeight="1">
      <x:c r="A500" s="101" t="s">
        <x:v>748</x:v>
      </x:c>
      <x:c r="B500" s="101" t="s">
        <x:v>86</x:v>
      </x:c>
      <x:c r="C500" s="102">
        <x:v>50</x:v>
      </x:c>
      <x:c r="D500" s="103" t="s">
        <x:v>266</x:v>
      </x:c>
      <x:c r="E500" s="104">
        <x:f>E491</x:f>
        <x:v>400</x:v>
      </x:c>
      <x:c r="F500" s="104">
        <x:f>INT(C500*E500)</x:f>
        <x:v>20000</x:v>
      </x:c>
      <x:c r="G500" s="104"/>
      <x:c r="H500" s="104"/>
      <x:c r="I500" s="104"/>
      <x:c r="J500" s="104"/>
      <x:c r="K500" s="104">
        <x:f t="shared" si="62"/>
        <x:v>400</x:v>
      </x:c>
      <x:c r="L500" s="104">
        <x:f t="shared" si="62"/>
        <x:v>20000</x:v>
      </x:c>
      <x:c r="M500" s="104"/>
      <x:c r="N500" s="100"/>
    </x:row>
    <x:row r="501" spans="1:14" s="5" customFormat="1" ht="19.5" customHeight="1">
      <x:c r="A501" s="101" t="s">
        <x:v>533</x:v>
      </x:c>
      <x:c r="B501" s="101"/>
      <x:c r="C501" s="102"/>
      <x:c r="D501" s="103"/>
      <x:c r="E501" s="104"/>
      <x:c r="F501" s="104">
        <x:f>SUM(F495:F500)</x:f>
        <x:v>86659</x:v>
      </x:c>
      <x:c r="G501" s="104"/>
      <x:c r="H501" s="104">
        <x:f>SUM(H495:H500)</x:f>
        <x:v>326468</x:v>
      </x:c>
      <x:c r="I501" s="104"/>
      <x:c r="J501" s="104">
        <x:f>SUM(J495:J500)</x:f>
        <x:v>61986</x:v>
      </x:c>
      <x:c r="K501" s="104"/>
      <x:c r="L501" s="104">
        <x:f>SUM(F501,H501,J501)</x:f>
        <x:v>475113</x:v>
      </x:c>
      <x:c r="M501" s="104"/>
      <x:c r="N501" s="100"/>
    </x:row>
    <x:row r="502" spans="1:14" s="5" customFormat="1" ht="19.5" customHeight="1">
      <x:c r="A502" s="101"/>
      <x:c r="B502" s="101"/>
      <x:c r="C502" s="102"/>
      <x:c r="D502" s="103"/>
      <x:c r="E502" s="104"/>
      <x:c r="F502" s="104"/>
      <x:c r="G502" s="104"/>
      <x:c r="H502" s="104"/>
      <x:c r="I502" s="104"/>
      <x:c r="J502" s="104"/>
      <x:c r="K502" s="104"/>
      <x:c r="L502" s="104"/>
      <x:c r="M502" s="104"/>
      <x:c r="N502" s="100"/>
    </x:row>
    <x:row r="503" spans="1:14" s="5" customFormat="1" ht="19.5" customHeight="1">
      <x:c r="A503" s="96" t="s">
        <x:v>1406</x:v>
      </x:c>
      <x:c r="B503" s="96" t="s">
        <x:v>1283</x:v>
      </x:c>
      <x:c r="C503" s="97"/>
      <x:c r="D503" s="98" t="s">
        <x:v>148</x:v>
      </x:c>
      <x:c r="E503" s="99"/>
      <x:c r="F503" s="99"/>
      <x:c r="G503" s="99"/>
      <x:c r="H503" s="99"/>
      <x:c r="I503" s="99"/>
      <x:c r="J503" s="99"/>
      <x:c r="K503" s="99"/>
      <x:c r="L503" s="99"/>
      <x:c r="M503" s="99"/>
      <x:c r="N503" s="100"/>
    </x:row>
    <x:row r="504" spans="1:14" s="5" customFormat="1" ht="19.5" customHeight="1">
      <x:c r="A504" s="101" t="s">
        <x:v>153</x:v>
      </x:c>
      <x:c r="B504" s="101"/>
      <x:c r="C504" s="102">
        <x:v>1.1100000000000001</x:v>
      </x:c>
      <x:c r="D504" s="103" t="s">
        <x:v>250</x:v>
      </x:c>
      <x:c r="E504" s="104"/>
      <x:c r="F504" s="104"/>
      <x:c r="G504" s="104">
        <x:f>G495</x:f>
        <x:v>189749</x:v>
      </x:c>
      <x:c r="H504" s="104">
        <x:f>INT(C504*G504)</x:f>
        <x:v>210621</x:v>
      </x:c>
      <x:c r="I504" s="104"/>
      <x:c r="J504" s="104"/>
      <x:c r="K504" s="104">
        <x:f t="shared" ref="K504:L509" si="63">SUM(E504,G504,I504)</x:f>
        <x:v>189749</x:v>
      </x:c>
      <x:c r="L504" s="104">
        <x:f t="shared" si="63"/>
        <x:v>210621</x:v>
      </x:c>
      <x:c r="M504" s="104"/>
      <x:c r="N504" s="100"/>
    </x:row>
    <x:row r="505" spans="1:14" s="5" customFormat="1" ht="19.5" customHeight="1">
      <x:c r="A505" s="101" t="s">
        <x:v>862</x:v>
      </x:c>
      <x:c r="B505" s="101"/>
      <x:c r="C505" s="102">
        <x:v>0.38</x:v>
      </x:c>
      <x:c r="D505" s="103" t="s">
        <x:v>250</x:v>
      </x:c>
      <x:c r="E505" s="104"/>
      <x:c r="F505" s="104"/>
      <x:c r="G505" s="104">
        <x:f>G496</x:f>
        <x:v>148510</x:v>
      </x:c>
      <x:c r="H505" s="104">
        <x:f>INT(C505*G505)</x:f>
        <x:v>56433</x:v>
      </x:c>
      <x:c r="I505" s="104"/>
      <x:c r="J505" s="104"/>
      <x:c r="K505" s="104">
        <x:f t="shared" si="63"/>
        <x:v>148510</x:v>
      </x:c>
      <x:c r="L505" s="104">
        <x:f t="shared" si="63"/>
        <x:v>56433</x:v>
      </x:c>
      <x:c r="M505" s="104"/>
      <x:c r="N505" s="100"/>
    </x:row>
    <x:row r="506" spans="1:14" s="5" customFormat="1" ht="19.5" customHeight="1">
      <x:c r="A506" s="101" t="s">
        <x:v>227</x:v>
      </x:c>
      <x:c r="B506" s="101" t="s">
        <x:v>110</x:v>
      </x:c>
      <x:c r="C506" s="102">
        <x:v>1.5600000000000001</x:v>
      </x:c>
      <x:c r="D506" s="103" t="s">
        <x:v>220</x:v>
      </x:c>
      <x:c r="E506" s="104">
        <x:f>E497</x:f>
        <x:v>21820</x:v>
      </x:c>
      <x:c r="F506" s="104">
        <x:f>INT(C506*E506)</x:f>
        <x:v>34039</x:v>
      </x:c>
      <x:c r="G506" s="104">
        <x:f>G497</x:f>
        <x:v>47849</x:v>
      </x:c>
      <x:c r="H506" s="104">
        <x:f>INT(C506*G506)</x:f>
        <x:v>74644</x:v>
      </x:c>
      <x:c r="I506" s="104">
        <x:f>I497</x:f>
        <x:v>24867</x:v>
      </x:c>
      <x:c r="J506" s="104">
        <x:f>INT(C506*I506)</x:f>
        <x:v>38792</x:v>
      </x:c>
      <x:c r="K506" s="104">
        <x:f t="shared" si="63"/>
        <x:v>94536</x:v>
      </x:c>
      <x:c r="L506" s="104">
        <x:f t="shared" si="63"/>
        <x:v>147475</x:v>
      </x:c>
      <x:c r="M506" s="104"/>
      <x:c r="N506" s="100"/>
    </x:row>
    <x:row r="507" spans="1:14" s="5" customFormat="1" ht="19.5" customHeight="1">
      <x:c r="A507" s="101" t="s">
        <x:v>1244</x:v>
      </x:c>
      <x:c r="B507" s="101" t="s">
        <x:v>217</x:v>
      </x:c>
      <x:c r="C507" s="102">
        <x:v>0.57999999999999996</x:v>
      </x:c>
      <x:c r="D507" s="103" t="s">
        <x:v>220</x:v>
      </x:c>
      <x:c r="E507" s="104">
        <x:f>건설기계목록!E8</x:f>
        <x:v>16235</x:v>
      </x:c>
      <x:c r="F507" s="104">
        <x:f>INT(C507*E507)</x:f>
        <x:v>9416</x:v>
      </x:c>
      <x:c r="G507" s="104">
        <x:f>건설기계목록!F8</x:f>
        <x:v>47849</x:v>
      </x:c>
      <x:c r="H507" s="104">
        <x:f>INT(C507*G507)</x:f>
        <x:v>27752</x:v>
      </x:c>
      <x:c r="I507" s="104">
        <x:f>건설기계목록!G8</x:f>
        <x:v>52293</x:v>
      </x:c>
      <x:c r="J507" s="104">
        <x:f>INT(C507*I507)</x:f>
        <x:v>30329</x:v>
      </x:c>
      <x:c r="K507" s="104">
        <x:f t="shared" si="63"/>
        <x:v>116377</x:v>
      </x:c>
      <x:c r="L507" s="104">
        <x:f t="shared" si="63"/>
        <x:v>67497</x:v>
      </x:c>
      <x:c r="M507" s="104"/>
      <x:c r="N507" s="100"/>
    </x:row>
    <x:row r="508" spans="1:14" s="5" customFormat="1" ht="19.5" customHeight="1">
      <x:c r="A508" s="101" t="s">
        <x:v>332</x:v>
      </x:c>
      <x:c r="B508" s="101" t="s">
        <x:v>1224</x:v>
      </x:c>
      <x:c r="C508" s="102">
        <x:v>1</x:v>
      </x:c>
      <x:c r="D508" s="103" t="s">
        <x:v>261</x:v>
      </x:c>
      <x:c r="E508" s="104">
        <x:f>E499</x:f>
        <x:v>29900</x:v>
      </x:c>
      <x:c r="F508" s="104">
        <x:f>INT(C508*E508)</x:f>
        <x:v>29900</x:v>
      </x:c>
      <x:c r="G508" s="104"/>
      <x:c r="H508" s="104"/>
      <x:c r="I508" s="104"/>
      <x:c r="J508" s="104"/>
      <x:c r="K508" s="104">
        <x:f t="shared" si="63"/>
        <x:v>29900</x:v>
      </x:c>
      <x:c r="L508" s="104">
        <x:f t="shared" si="63"/>
        <x:v>29900</x:v>
      </x:c>
      <x:c r="M508" s="104"/>
      <x:c r="N508" s="100"/>
    </x:row>
    <x:row r="509" spans="1:14" s="5" customFormat="1" ht="19.5" customHeight="1">
      <x:c r="A509" s="101" t="s">
        <x:v>748</x:v>
      </x:c>
      <x:c r="B509" s="101" t="s">
        <x:v>86</x:v>
      </x:c>
      <x:c r="C509" s="102">
        <x:v>60</x:v>
      </x:c>
      <x:c r="D509" s="103" t="s">
        <x:v>266</x:v>
      </x:c>
      <x:c r="E509" s="104">
        <x:f>E500</x:f>
        <x:v>400</x:v>
      </x:c>
      <x:c r="F509" s="104">
        <x:f>INT(C509*E509)</x:f>
        <x:v>24000</x:v>
      </x:c>
      <x:c r="G509" s="104"/>
      <x:c r="H509" s="104"/>
      <x:c r="I509" s="104"/>
      <x:c r="J509" s="104"/>
      <x:c r="K509" s="104">
        <x:f t="shared" si="63"/>
        <x:v>400</x:v>
      </x:c>
      <x:c r="L509" s="104">
        <x:f t="shared" si="63"/>
        <x:v>24000</x:v>
      </x:c>
      <x:c r="M509" s="104"/>
      <x:c r="N509" s="100"/>
    </x:row>
    <x:row r="510" spans="1:14" s="5" customFormat="1" ht="19.5" customHeight="1">
      <x:c r="A510" s="101" t="s">
        <x:v>533</x:v>
      </x:c>
      <x:c r="B510" s="101"/>
      <x:c r="C510" s="102"/>
      <x:c r="D510" s="103"/>
      <x:c r="E510" s="104"/>
      <x:c r="F510" s="104">
        <x:f>SUM(F504:F509)</x:f>
        <x:v>97355</x:v>
      </x:c>
      <x:c r="G510" s="104"/>
      <x:c r="H510" s="104">
        <x:f>SUM(H504:H509)</x:f>
        <x:v>369450</x:v>
      </x:c>
      <x:c r="I510" s="104"/>
      <x:c r="J510" s="104">
        <x:f>SUM(J504:J509)</x:f>
        <x:v>69121</x:v>
      </x:c>
      <x:c r="K510" s="104"/>
      <x:c r="L510" s="104">
        <x:f>SUM(F510,H510,J510)</x:f>
        <x:v>535926</x:v>
      </x:c>
      <x:c r="M510" s="104"/>
      <x:c r="N510" s="100"/>
    </x:row>
    <x:row r="511" spans="1:14" s="5" customFormat="1" ht="19.5" customHeight="1">
      <x:c r="A511" s="101"/>
      <x:c r="B511" s="101"/>
      <x:c r="C511" s="102"/>
      <x:c r="D511" s="103"/>
      <x:c r="E511" s="104"/>
      <x:c r="F511" s="104"/>
      <x:c r="G511" s="104"/>
      <x:c r="H511" s="104"/>
      <x:c r="I511" s="104"/>
      <x:c r="J511" s="104"/>
      <x:c r="K511" s="104"/>
      <x:c r="L511" s="104"/>
      <x:c r="M511" s="104"/>
      <x:c r="N511" s="100"/>
    </x:row>
    <x:row r="512" spans="1:14" s="5" customFormat="1" ht="19.5" customHeight="1">
      <x:c r="A512" s="96" t="s">
        <x:v>1212</x:v>
      </x:c>
      <x:c r="B512" s="96" t="s">
        <x:v>10</x:v>
      </x:c>
      <x:c r="C512" s="97"/>
      <x:c r="D512" s="98" t="s">
        <x:v>148</x:v>
      </x:c>
      <x:c r="E512" s="99"/>
      <x:c r="F512" s="99"/>
      <x:c r="G512" s="99"/>
      <x:c r="H512" s="99"/>
      <x:c r="I512" s="99"/>
      <x:c r="J512" s="99"/>
      <x:c r="K512" s="99"/>
      <x:c r="L512" s="99"/>
      <x:c r="M512" s="99"/>
      <x:c r="N512" s="100"/>
    </x:row>
    <x:row r="513" spans="1:14" s="5" customFormat="1" ht="19.5" customHeight="1">
      <x:c r="A513" s="101" t="s">
        <x:v>153</x:v>
      </x:c>
      <x:c r="B513" s="101"/>
      <x:c r="C513" s="102">
        <x:v>1.24</x:v>
      </x:c>
      <x:c r="D513" s="103" t="s">
        <x:v>250</x:v>
      </x:c>
      <x:c r="E513" s="104"/>
      <x:c r="F513" s="104"/>
      <x:c r="G513" s="104">
        <x:f>G504</x:f>
        <x:v>189749</x:v>
      </x:c>
      <x:c r="H513" s="104">
        <x:f>INT(C513*G513)</x:f>
        <x:v>235288</x:v>
      </x:c>
      <x:c r="I513" s="104"/>
      <x:c r="J513" s="104"/>
      <x:c r="K513" s="104">
        <x:f t="shared" ref="K513:L518" si="64">SUM(E513,G513,I513)</x:f>
        <x:v>189749</x:v>
      </x:c>
      <x:c r="L513" s="104">
        <x:f t="shared" si="64"/>
        <x:v>235288</x:v>
      </x:c>
      <x:c r="M513" s="104"/>
      <x:c r="N513" s="100"/>
    </x:row>
    <x:row r="514" spans="1:14" s="5" customFormat="1" ht="19.5" customHeight="1">
      <x:c r="A514" s="101" t="s">
        <x:v>862</x:v>
      </x:c>
      <x:c r="B514" s="101"/>
      <x:c r="C514" s="102">
        <x:v>0.42999999999999999</x:v>
      </x:c>
      <x:c r="D514" s="103" t="s">
        <x:v>250</x:v>
      </x:c>
      <x:c r="E514" s="104"/>
      <x:c r="F514" s="104"/>
      <x:c r="G514" s="104">
        <x:f>G505</x:f>
        <x:v>148510</x:v>
      </x:c>
      <x:c r="H514" s="104">
        <x:f>INT(C514*G514)</x:f>
        <x:v>63859</x:v>
      </x:c>
      <x:c r="I514" s="104"/>
      <x:c r="J514" s="104"/>
      <x:c r="K514" s="104">
        <x:f t="shared" si="64"/>
        <x:v>148510</x:v>
      </x:c>
      <x:c r="L514" s="104">
        <x:f t="shared" si="64"/>
        <x:v>63859</x:v>
      </x:c>
      <x:c r="M514" s="104"/>
      <x:c r="N514" s="100"/>
    </x:row>
    <x:row r="515" spans="1:14" s="5" customFormat="1" ht="19.5" customHeight="1">
      <x:c r="A515" s="101" t="s">
        <x:v>227</x:v>
      </x:c>
      <x:c r="B515" s="101" t="s">
        <x:v>110</x:v>
      </x:c>
      <x:c r="C515" s="102">
        <x:v>1.75</x:v>
      </x:c>
      <x:c r="D515" s="103" t="s">
        <x:v>220</x:v>
      </x:c>
      <x:c r="E515" s="104">
        <x:f>E506</x:f>
        <x:v>21820</x:v>
      </x:c>
      <x:c r="F515" s="104">
        <x:f>INT(C515*E515)</x:f>
        <x:v>38185</x:v>
      </x:c>
      <x:c r="G515" s="104">
        <x:f>G506</x:f>
        <x:v>47849</x:v>
      </x:c>
      <x:c r="H515" s="104">
        <x:f>INT(C515*G515)</x:f>
        <x:v>83735</x:v>
      </x:c>
      <x:c r="I515" s="104">
        <x:f>I506</x:f>
        <x:v>24867</x:v>
      </x:c>
      <x:c r="J515" s="104">
        <x:f>INT(C515*I515)</x:f>
        <x:v>43517</x:v>
      </x:c>
      <x:c r="K515" s="104">
        <x:f t="shared" si="64"/>
        <x:v>94536</x:v>
      </x:c>
      <x:c r="L515" s="104">
        <x:f t="shared" si="64"/>
        <x:v>165437</x:v>
      </x:c>
      <x:c r="M515" s="104"/>
      <x:c r="N515" s="100"/>
    </x:row>
    <x:row r="516" spans="1:14" s="5" customFormat="1" ht="19.5" customHeight="1">
      <x:c r="A516" s="101" t="s">
        <x:v>1244</x:v>
      </x:c>
      <x:c r="B516" s="101" t="s">
        <x:v>217</x:v>
      </x:c>
      <x:c r="C516" s="102">
        <x:v>0.66000000000000003</x:v>
      </x:c>
      <x:c r="D516" s="103" t="s">
        <x:v>220</x:v>
      </x:c>
      <x:c r="E516" s="104">
        <x:f>E507</x:f>
        <x:v>16235</x:v>
      </x:c>
      <x:c r="F516" s="104">
        <x:f>INT(C516*E516)</x:f>
        <x:v>10715</x:v>
      </x:c>
      <x:c r="G516" s="104">
        <x:f>G507</x:f>
        <x:v>47849</x:v>
      </x:c>
      <x:c r="H516" s="104">
        <x:f>INT(C516*G516)</x:f>
        <x:v>31580</x:v>
      </x:c>
      <x:c r="I516" s="104">
        <x:f>I507</x:f>
        <x:v>52293</x:v>
      </x:c>
      <x:c r="J516" s="104">
        <x:f>INT(C516*I516)</x:f>
        <x:v>34513</x:v>
      </x:c>
      <x:c r="K516" s="104">
        <x:f t="shared" si="64"/>
        <x:v>116377</x:v>
      </x:c>
      <x:c r="L516" s="104">
        <x:f t="shared" si="64"/>
        <x:v>76808</x:v>
      </x:c>
      <x:c r="M516" s="104"/>
      <x:c r="N516" s="100"/>
    </x:row>
    <x:row r="517" spans="1:14" s="5" customFormat="1" ht="19.5" customHeight="1">
      <x:c r="A517" s="101" t="s">
        <x:v>332</x:v>
      </x:c>
      <x:c r="B517" s="101" t="s">
        <x:v>1224</x:v>
      </x:c>
      <x:c r="C517" s="102">
        <x:v>1</x:v>
      </x:c>
      <x:c r="D517" s="103" t="s">
        <x:v>261</x:v>
      </x:c>
      <x:c r="E517" s="104">
        <x:f>E508</x:f>
        <x:v>29900</x:v>
      </x:c>
      <x:c r="F517" s="104">
        <x:f>INT(C517*E517)</x:f>
        <x:v>29900</x:v>
      </x:c>
      <x:c r="G517" s="104"/>
      <x:c r="H517" s="104"/>
      <x:c r="I517" s="104"/>
      <x:c r="J517" s="104"/>
      <x:c r="K517" s="104">
        <x:f t="shared" si="64"/>
        <x:v>29900</x:v>
      </x:c>
      <x:c r="L517" s="104">
        <x:f t="shared" si="64"/>
        <x:v>29900</x:v>
      </x:c>
      <x:c r="M517" s="104"/>
      <x:c r="N517" s="100"/>
    </x:row>
    <x:row r="518" spans="1:14" s="5" customFormat="1" ht="19.5" customHeight="1">
      <x:c r="A518" s="101" t="s">
        <x:v>748</x:v>
      </x:c>
      <x:c r="B518" s="101" t="s">
        <x:v>86</x:v>
      </x:c>
      <x:c r="C518" s="102">
        <x:v>60</x:v>
      </x:c>
      <x:c r="D518" s="103" t="s">
        <x:v>266</x:v>
      </x:c>
      <x:c r="E518" s="104">
        <x:f>E509</x:f>
        <x:v>400</x:v>
      </x:c>
      <x:c r="F518" s="104">
        <x:f>INT(C518*E518)</x:f>
        <x:v>24000</x:v>
      </x:c>
      <x:c r="G518" s="104"/>
      <x:c r="H518" s="104"/>
      <x:c r="I518" s="104"/>
      <x:c r="J518" s="104"/>
      <x:c r="K518" s="104">
        <x:f t="shared" si="64"/>
        <x:v>400</x:v>
      </x:c>
      <x:c r="L518" s="104">
        <x:f t="shared" si="64"/>
        <x:v>24000</x:v>
      </x:c>
      <x:c r="M518" s="104"/>
      <x:c r="N518" s="100"/>
    </x:row>
    <x:row r="519" spans="1:14" s="5" customFormat="1" ht="19.5" customHeight="1">
      <x:c r="A519" s="101" t="s">
        <x:v>533</x:v>
      </x:c>
      <x:c r="B519" s="101"/>
      <x:c r="C519" s="102"/>
      <x:c r="D519" s="103"/>
      <x:c r="E519" s="104"/>
      <x:c r="F519" s="104">
        <x:f>SUM(F513:F518)</x:f>
        <x:v>102800</x:v>
      </x:c>
      <x:c r="G519" s="104"/>
      <x:c r="H519" s="104">
        <x:f>SUM(H513:H518)</x:f>
        <x:v>414462</x:v>
      </x:c>
      <x:c r="I519" s="104"/>
      <x:c r="J519" s="104">
        <x:f>SUM(J513:J518)</x:f>
        <x:v>78030</x:v>
      </x:c>
      <x:c r="K519" s="104"/>
      <x:c r="L519" s="104">
        <x:f>SUM(F519,H519,J519)</x:f>
        <x:v>595292</x:v>
      </x:c>
      <x:c r="M519" s="104"/>
      <x:c r="N519" s="100"/>
    </x:row>
    <x:row r="520" spans="1:14" s="5" customFormat="1" ht="19.5" customHeight="1">
      <x:c r="A520" s="101"/>
      <x:c r="B520" s="101"/>
      <x:c r="C520" s="102"/>
      <x:c r="D520" s="103"/>
      <x:c r="E520" s="104"/>
      <x:c r="F520" s="104"/>
      <x:c r="G520" s="104"/>
      <x:c r="H520" s="104"/>
      <x:c r="I520" s="104"/>
      <x:c r="J520" s="104"/>
      <x:c r="K520" s="104"/>
      <x:c r="L520" s="104"/>
      <x:c r="M520" s="104"/>
      <x:c r="N520" s="100"/>
    </x:row>
    <x:row r="521" spans="1:14" s="5" customFormat="1" ht="19.5" customHeight="1">
      <x:c r="A521" s="96" t="s">
        <x:v>1145</x:v>
      </x:c>
      <x:c r="B521" s="96" t="s">
        <x:v>1360</x:v>
      </x:c>
      <x:c r="C521" s="97"/>
      <x:c r="D521" s="98" t="s">
        <x:v>148</x:v>
      </x:c>
      <x:c r="E521" s="99"/>
      <x:c r="F521" s="99"/>
      <x:c r="G521" s="99"/>
      <x:c r="H521" s="99"/>
      <x:c r="I521" s="99"/>
      <x:c r="J521" s="99"/>
      <x:c r="K521" s="99"/>
      <x:c r="L521" s="99"/>
      <x:c r="M521" s="99"/>
      <x:c r="N521" s="100"/>
    </x:row>
    <x:row r="522" spans="1:14" s="5" customFormat="1" ht="19.5" customHeight="1">
      <x:c r="A522" s="101" t="s">
        <x:v>153</x:v>
      </x:c>
      <x:c r="B522" s="101"/>
      <x:c r="C522" s="102">
        <x:v>1.3300000000000001</x:v>
      </x:c>
      <x:c r="D522" s="103" t="s">
        <x:v>250</x:v>
      </x:c>
      <x:c r="E522" s="104"/>
      <x:c r="F522" s="104"/>
      <x:c r="G522" s="104">
        <x:f>G513</x:f>
        <x:v>189749</x:v>
      </x:c>
      <x:c r="H522" s="104">
        <x:f>INT(C522*G522)</x:f>
        <x:v>252366</x:v>
      </x:c>
      <x:c r="I522" s="104"/>
      <x:c r="J522" s="104"/>
      <x:c r="K522" s="104">
        <x:f t="shared" ref="K522:L527" si="65">SUM(E522,G522,I522)</x:f>
        <x:v>189749</x:v>
      </x:c>
      <x:c r="L522" s="104">
        <x:f t="shared" si="65"/>
        <x:v>252366</x:v>
      </x:c>
      <x:c r="M522" s="104"/>
      <x:c r="N522" s="100"/>
    </x:row>
    <x:row r="523" spans="1:14" s="5" customFormat="1" ht="19.5" customHeight="1">
      <x:c r="A523" s="101" t="s">
        <x:v>862</x:v>
      </x:c>
      <x:c r="B523" s="101"/>
      <x:c r="C523" s="102">
        <x:v>0.45000000000000001</x:v>
      </x:c>
      <x:c r="D523" s="103" t="s">
        <x:v>250</x:v>
      </x:c>
      <x:c r="E523" s="104"/>
      <x:c r="F523" s="104"/>
      <x:c r="G523" s="104">
        <x:f>G514</x:f>
        <x:v>148510</x:v>
      </x:c>
      <x:c r="H523" s="104">
        <x:f>INT(C523*G523)</x:f>
        <x:v>66829</x:v>
      </x:c>
      <x:c r="I523" s="104"/>
      <x:c r="J523" s="104"/>
      <x:c r="K523" s="104">
        <x:f t="shared" si="65"/>
        <x:v>148510</x:v>
      </x:c>
      <x:c r="L523" s="104">
        <x:f t="shared" si="65"/>
        <x:v>66829</x:v>
      </x:c>
      <x:c r="M523" s="104"/>
      <x:c r="N523" s="100"/>
    </x:row>
    <x:row r="524" spans="1:14" s="5" customFormat="1" ht="19.5" customHeight="1">
      <x:c r="A524" s="101" t="s">
        <x:v>227</x:v>
      </x:c>
      <x:c r="B524" s="101" t="s">
        <x:v>110</x:v>
      </x:c>
      <x:c r="C524" s="102">
        <x:v>1.8500000000000001</x:v>
      </x:c>
      <x:c r="D524" s="103" t="s">
        <x:v>220</x:v>
      </x:c>
      <x:c r="E524" s="104">
        <x:f>E515</x:f>
        <x:v>21820</x:v>
      </x:c>
      <x:c r="F524" s="104">
        <x:f>INT(C524*E524)</x:f>
        <x:v>40367</x:v>
      </x:c>
      <x:c r="G524" s="104">
        <x:f>G515</x:f>
        <x:v>47849</x:v>
      </x:c>
      <x:c r="H524" s="104">
        <x:f>INT(C524*G524)</x:f>
        <x:v>88520</x:v>
      </x:c>
      <x:c r="I524" s="104">
        <x:f>I515</x:f>
        <x:v>24867</x:v>
      </x:c>
      <x:c r="J524" s="104">
        <x:f>INT(C524*I524)</x:f>
        <x:v>46003</x:v>
      </x:c>
      <x:c r="K524" s="104">
        <x:f t="shared" si="65"/>
        <x:v>94536</x:v>
      </x:c>
      <x:c r="L524" s="104">
        <x:f t="shared" si="65"/>
        <x:v>174890</x:v>
      </x:c>
      <x:c r="M524" s="104"/>
      <x:c r="N524" s="100"/>
    </x:row>
    <x:row r="525" spans="1:14" s="5" customFormat="1" ht="19.5" customHeight="1">
      <x:c r="A525" s="101" t="s">
        <x:v>1244</x:v>
      </x:c>
      <x:c r="B525" s="101" t="s">
        <x:v>146</x:v>
      </x:c>
      <x:c r="C525" s="102">
        <x:v>0.69999999999999996</x:v>
      </x:c>
      <x:c r="D525" s="103" t="s">
        <x:v>220</x:v>
      </x:c>
      <x:c r="E525" s="104">
        <x:f>건설기계목록!E10</x:f>
        <x:v>23816</x:v>
      </x:c>
      <x:c r="F525" s="104">
        <x:f>INT(C525*E525)</x:f>
        <x:v>16671</x:v>
      </x:c>
      <x:c r="G525" s="104">
        <x:f>건설기계목록!F10</x:f>
        <x:v>47849</x:v>
      </x:c>
      <x:c r="H525" s="104">
        <x:f>INT(C525*G525)</x:f>
        <x:v>33494</x:v>
      </x:c>
      <x:c r="I525" s="104">
        <x:f>건설기계목록!G10</x:f>
        <x:v>84325</x:v>
      </x:c>
      <x:c r="J525" s="104">
        <x:f>INT(C525*I525)</x:f>
        <x:v>59027</x:v>
      </x:c>
      <x:c r="K525" s="104">
        <x:f t="shared" si="65"/>
        <x:v>155990</x:v>
      </x:c>
      <x:c r="L525" s="104">
        <x:f t="shared" si="65"/>
        <x:v>109192</x:v>
      </x:c>
      <x:c r="M525" s="104"/>
      <x:c r="N525" s="100"/>
    </x:row>
    <x:row r="526" spans="1:14" s="5" customFormat="1" ht="19.5" customHeight="1">
      <x:c r="A526" s="101" t="s">
        <x:v>332</x:v>
      </x:c>
      <x:c r="B526" s="101" t="s">
        <x:v>1224</x:v>
      </x:c>
      <x:c r="C526" s="102">
        <x:v>1</x:v>
      </x:c>
      <x:c r="D526" s="103" t="s">
        <x:v>261</x:v>
      </x:c>
      <x:c r="E526" s="104">
        <x:f>E517</x:f>
        <x:v>29900</x:v>
      </x:c>
      <x:c r="F526" s="104">
        <x:f>INT(C526*E526)</x:f>
        <x:v>29900</x:v>
      </x:c>
      <x:c r="G526" s="104"/>
      <x:c r="H526" s="104"/>
      <x:c r="I526" s="104"/>
      <x:c r="J526" s="104"/>
      <x:c r="K526" s="104">
        <x:f t="shared" si="65"/>
        <x:v>29900</x:v>
      </x:c>
      <x:c r="L526" s="104">
        <x:f t="shared" si="65"/>
        <x:v>29900</x:v>
      </x:c>
      <x:c r="M526" s="104"/>
      <x:c r="N526" s="100"/>
    </x:row>
    <x:row r="527" spans="1:14" s="5" customFormat="1" ht="19.5" customHeight="1">
      <x:c r="A527" s="101" t="s">
        <x:v>748</x:v>
      </x:c>
      <x:c r="B527" s="101" t="s">
        <x:v>86</x:v>
      </x:c>
      <x:c r="C527" s="102">
        <x:v>70</x:v>
      </x:c>
      <x:c r="D527" s="103" t="s">
        <x:v>266</x:v>
      </x:c>
      <x:c r="E527" s="104">
        <x:f>E518</x:f>
        <x:v>400</x:v>
      </x:c>
      <x:c r="F527" s="104">
        <x:f>INT(C527*E527)</x:f>
        <x:v>28000</x:v>
      </x:c>
      <x:c r="G527" s="104"/>
      <x:c r="H527" s="104"/>
      <x:c r="I527" s="104"/>
      <x:c r="J527" s="104"/>
      <x:c r="K527" s="104">
        <x:f t="shared" si="65"/>
        <x:v>400</x:v>
      </x:c>
      <x:c r="L527" s="104">
        <x:f t="shared" si="65"/>
        <x:v>28000</x:v>
      </x:c>
      <x:c r="M527" s="104"/>
      <x:c r="N527" s="100"/>
    </x:row>
    <x:row r="528" spans="1:14" s="5" customFormat="1" ht="19.5" customHeight="1">
      <x:c r="A528" s="101" t="s">
        <x:v>533</x:v>
      </x:c>
      <x:c r="B528" s="101"/>
      <x:c r="C528" s="102"/>
      <x:c r="D528" s="103"/>
      <x:c r="E528" s="104"/>
      <x:c r="F528" s="104">
        <x:f>SUM(F522:F527)</x:f>
        <x:v>114938</x:v>
      </x:c>
      <x:c r="G528" s="104"/>
      <x:c r="H528" s="104">
        <x:f>SUM(H522:H527)</x:f>
        <x:v>441209</x:v>
      </x:c>
      <x:c r="I528" s="104"/>
      <x:c r="J528" s="104">
        <x:f>SUM(J522:J527)</x:f>
        <x:v>105030</x:v>
      </x:c>
      <x:c r="K528" s="104"/>
      <x:c r="L528" s="104">
        <x:f>SUM(F528,H528,J528)</x:f>
        <x:v>661177</x:v>
      </x:c>
      <x:c r="M528" s="104"/>
      <x:c r="N528" s="100"/>
    </x:row>
    <x:row r="529" spans="1:14" s="5" customFormat="1" ht="19.5" customHeight="1">
      <x:c r="A529" s="101"/>
      <x:c r="B529" s="101"/>
      <x:c r="C529" s="102"/>
      <x:c r="D529" s="103"/>
      <x:c r="E529" s="104"/>
      <x:c r="F529" s="104"/>
      <x:c r="G529" s="104"/>
      <x:c r="H529" s="104"/>
      <x:c r="I529" s="104"/>
      <x:c r="J529" s="104"/>
      <x:c r="K529" s="104"/>
      <x:c r="L529" s="104"/>
      <x:c r="M529" s="104"/>
      <x:c r="N529" s="100"/>
    </x:row>
    <x:row r="530" spans="1:14" s="5" customFormat="1" ht="19.5" customHeight="1">
      <x:c r="A530" s="96" t="s">
        <x:v>1447</x:v>
      </x:c>
      <x:c r="B530" s="96" t="s">
        <x:v>1297</x:v>
      </x:c>
      <x:c r="C530" s="97"/>
      <x:c r="D530" s="98" t="s">
        <x:v>148</x:v>
      </x:c>
      <x:c r="E530" s="99"/>
      <x:c r="F530" s="99"/>
      <x:c r="G530" s="99"/>
      <x:c r="H530" s="99"/>
      <x:c r="I530" s="99"/>
      <x:c r="J530" s="99"/>
      <x:c r="K530" s="99"/>
      <x:c r="L530" s="99"/>
      <x:c r="M530" s="99"/>
      <x:c r="N530" s="100"/>
    </x:row>
    <x:row r="531" spans="1:14" s="5" customFormat="1" ht="19.5" customHeight="1">
      <x:c r="A531" s="101" t="s">
        <x:v>153</x:v>
      </x:c>
      <x:c r="B531" s="101"/>
      <x:c r="C531" s="102">
        <x:v>1.4199999999999999</x:v>
      </x:c>
      <x:c r="D531" s="103" t="s">
        <x:v>250</x:v>
      </x:c>
      <x:c r="E531" s="104"/>
      <x:c r="F531" s="104"/>
      <x:c r="G531" s="104">
        <x:f>G522</x:f>
        <x:v>189749</x:v>
      </x:c>
      <x:c r="H531" s="104">
        <x:f>INT(C531*G531)</x:f>
        <x:v>269443</x:v>
      </x:c>
      <x:c r="I531" s="104"/>
      <x:c r="J531" s="104"/>
      <x:c r="K531" s="104">
        <x:f t="shared" ref="K531:L536" si="66">SUM(E531,G531,I531)</x:f>
        <x:v>189749</x:v>
      </x:c>
      <x:c r="L531" s="104">
        <x:f t="shared" si="66"/>
        <x:v>269443</x:v>
      </x:c>
      <x:c r="M531" s="104"/>
      <x:c r="N531" s="100"/>
    </x:row>
    <x:row r="532" spans="1:14" s="5" customFormat="1" ht="19.5" customHeight="1">
      <x:c r="A532" s="101" t="s">
        <x:v>862</x:v>
      </x:c>
      <x:c r="B532" s="101"/>
      <x:c r="C532" s="102">
        <x:v>0.46999999999999997</x:v>
      </x:c>
      <x:c r="D532" s="103" t="s">
        <x:v>250</x:v>
      </x:c>
      <x:c r="E532" s="104"/>
      <x:c r="F532" s="104"/>
      <x:c r="G532" s="104">
        <x:f>G523</x:f>
        <x:v>148510</x:v>
      </x:c>
      <x:c r="H532" s="104">
        <x:f>INT(C532*G532)</x:f>
        <x:v>69799</x:v>
      </x:c>
      <x:c r="I532" s="104"/>
      <x:c r="J532" s="104"/>
      <x:c r="K532" s="104">
        <x:f t="shared" si="66"/>
        <x:v>148510</x:v>
      </x:c>
      <x:c r="L532" s="104">
        <x:f t="shared" si="66"/>
        <x:v>69799</x:v>
      </x:c>
      <x:c r="M532" s="104"/>
      <x:c r="N532" s="100"/>
    </x:row>
    <x:row r="533" spans="1:14" s="5" customFormat="1" ht="19.5" customHeight="1">
      <x:c r="A533" s="101" t="s">
        <x:v>227</x:v>
      </x:c>
      <x:c r="B533" s="101" t="s">
        <x:v>110</x:v>
      </x:c>
      <x:c r="C533" s="102">
        <x:v>1.95</x:v>
      </x:c>
      <x:c r="D533" s="103" t="s">
        <x:v>220</x:v>
      </x:c>
      <x:c r="E533" s="104">
        <x:f>E524</x:f>
        <x:v>21820</x:v>
      </x:c>
      <x:c r="F533" s="104">
        <x:f>INT(C533*E533)</x:f>
        <x:v>42549</x:v>
      </x:c>
      <x:c r="G533" s="104">
        <x:f>G524</x:f>
        <x:v>47849</x:v>
      </x:c>
      <x:c r="H533" s="104">
        <x:f>INT(C533*G533)</x:f>
        <x:v>93305</x:v>
      </x:c>
      <x:c r="I533" s="104">
        <x:f>I524</x:f>
        <x:v>24867</x:v>
      </x:c>
      <x:c r="J533" s="104">
        <x:f>INT(C533*I533)</x:f>
        <x:v>48490</x:v>
      </x:c>
      <x:c r="K533" s="104">
        <x:f t="shared" si="66"/>
        <x:v>94536</x:v>
      </x:c>
      <x:c r="L533" s="104">
        <x:f t="shared" si="66"/>
        <x:v>184344</x:v>
      </x:c>
      <x:c r="M533" s="104"/>
      <x:c r="N533" s="100"/>
    </x:row>
    <x:row r="534" spans="1:14" s="5" customFormat="1" ht="19.5" customHeight="1">
      <x:c r="A534" s="101" t="s">
        <x:v>1244</x:v>
      </x:c>
      <x:c r="B534" s="101" t="s">
        <x:v>146</x:v>
      </x:c>
      <x:c r="C534" s="102">
        <x:v>0.73999999999999999</x:v>
      </x:c>
      <x:c r="D534" s="103" t="s">
        <x:v>220</x:v>
      </x:c>
      <x:c r="E534" s="104">
        <x:f>E525</x:f>
        <x:v>23816</x:v>
      </x:c>
      <x:c r="F534" s="104">
        <x:f>INT(C534*E534)</x:f>
        <x:v>17623</x:v>
      </x:c>
      <x:c r="G534" s="104">
        <x:f>G525</x:f>
        <x:v>47849</x:v>
      </x:c>
      <x:c r="H534" s="104">
        <x:f>INT(C534*G534)</x:f>
        <x:v>35408</x:v>
      </x:c>
      <x:c r="I534" s="104">
        <x:f>I525</x:f>
        <x:v>84325</x:v>
      </x:c>
      <x:c r="J534" s="104">
        <x:f>INT(C534*I534)</x:f>
        <x:v>62400</x:v>
      </x:c>
      <x:c r="K534" s="104">
        <x:f t="shared" si="66"/>
        <x:v>155990</x:v>
      </x:c>
      <x:c r="L534" s="104">
        <x:f t="shared" si="66"/>
        <x:v>115431</x:v>
      </x:c>
      <x:c r="M534" s="104"/>
      <x:c r="N534" s="100"/>
    </x:row>
    <x:row r="535" spans="1:14" s="5" customFormat="1" ht="19.5" customHeight="1">
      <x:c r="A535" s="101" t="s">
        <x:v>332</x:v>
      </x:c>
      <x:c r="B535" s="101" t="s">
        <x:v>1224</x:v>
      </x:c>
      <x:c r="C535" s="102">
        <x:v>1</x:v>
      </x:c>
      <x:c r="D535" s="103" t="s">
        <x:v>261</x:v>
      </x:c>
      <x:c r="E535" s="104">
        <x:f>E526</x:f>
        <x:v>29900</x:v>
      </x:c>
      <x:c r="F535" s="104">
        <x:f>INT(C535*E535)</x:f>
        <x:v>29900</x:v>
      </x:c>
      <x:c r="G535" s="104"/>
      <x:c r="H535" s="104"/>
      <x:c r="I535" s="104"/>
      <x:c r="J535" s="104"/>
      <x:c r="K535" s="104">
        <x:f t="shared" si="66"/>
        <x:v>29900</x:v>
      </x:c>
      <x:c r="L535" s="104">
        <x:f t="shared" si="66"/>
        <x:v>29900</x:v>
      </x:c>
      <x:c r="M535" s="104"/>
      <x:c r="N535" s="100"/>
    </x:row>
    <x:row r="536" spans="1:14" s="5" customFormat="1" ht="19.5" customHeight="1">
      <x:c r="A536" s="101" t="s">
        <x:v>748</x:v>
      </x:c>
      <x:c r="B536" s="101" t="s">
        <x:v>86</x:v>
      </x:c>
      <x:c r="C536" s="102">
        <x:v>70</x:v>
      </x:c>
      <x:c r="D536" s="103" t="s">
        <x:v>266</x:v>
      </x:c>
      <x:c r="E536" s="104">
        <x:f>E527</x:f>
        <x:v>400</x:v>
      </x:c>
      <x:c r="F536" s="104">
        <x:f>INT(C536*E536)</x:f>
        <x:v>28000</x:v>
      </x:c>
      <x:c r="G536" s="104"/>
      <x:c r="H536" s="104"/>
      <x:c r="I536" s="104"/>
      <x:c r="J536" s="104"/>
      <x:c r="K536" s="104">
        <x:f t="shared" si="66"/>
        <x:v>400</x:v>
      </x:c>
      <x:c r="L536" s="104">
        <x:f t="shared" si="66"/>
        <x:v>28000</x:v>
      </x:c>
      <x:c r="M536" s="104"/>
      <x:c r="N536" s="100"/>
    </x:row>
    <x:row r="537" spans="1:14" s="5" customFormat="1" ht="19.5" customHeight="1">
      <x:c r="A537" s="101" t="s">
        <x:v>533</x:v>
      </x:c>
      <x:c r="B537" s="101"/>
      <x:c r="C537" s="102"/>
      <x:c r="D537" s="103"/>
      <x:c r="E537" s="104"/>
      <x:c r="F537" s="104">
        <x:f>SUM(F531:F536)</x:f>
        <x:v>118072</x:v>
      </x:c>
      <x:c r="G537" s="104"/>
      <x:c r="H537" s="104">
        <x:f>SUM(H531:H536)</x:f>
        <x:v>467955</x:v>
      </x:c>
      <x:c r="I537" s="104"/>
      <x:c r="J537" s="104">
        <x:f>SUM(J531:J536)</x:f>
        <x:v>110890</x:v>
      </x:c>
      <x:c r="K537" s="104"/>
      <x:c r="L537" s="104">
        <x:f>SUM(F537,H537,J537)</x:f>
        <x:v>696917</x:v>
      </x:c>
      <x:c r="M537" s="104"/>
      <x:c r="N537" s="100"/>
    </x:row>
    <x:row r="538" spans="1:14" s="5" customFormat="1" ht="19.5" customHeight="1">
      <x:c r="A538" s="101"/>
      <x:c r="B538" s="101"/>
      <x:c r="C538" s="102"/>
      <x:c r="D538" s="103"/>
      <x:c r="E538" s="104"/>
      <x:c r="F538" s="104"/>
      <x:c r="G538" s="104"/>
      <x:c r="H538" s="104"/>
      <x:c r="I538" s="104"/>
      <x:c r="J538" s="104"/>
      <x:c r="K538" s="104"/>
      <x:c r="L538" s="104"/>
      <x:c r="M538" s="104"/>
      <x:c r="N538" s="100"/>
    </x:row>
    <x:row r="539" spans="1:14" s="5" customFormat="1" ht="19.5" customHeight="1">
      <x:c r="A539" s="96" t="s">
        <x:v>1496</x:v>
      </x:c>
      <x:c r="B539" s="96" t="s">
        <x:v>1291</x:v>
      </x:c>
      <x:c r="C539" s="97"/>
      <x:c r="D539" s="98" t="s">
        <x:v>148</x:v>
      </x:c>
      <x:c r="E539" s="99"/>
      <x:c r="F539" s="99"/>
      <x:c r="G539" s="99"/>
      <x:c r="H539" s="99"/>
      <x:c r="I539" s="99"/>
      <x:c r="J539" s="99"/>
      <x:c r="K539" s="99"/>
      <x:c r="L539" s="99"/>
      <x:c r="M539" s="99"/>
      <x:c r="N539" s="100"/>
    </x:row>
    <x:row r="540" spans="1:14" s="5" customFormat="1" ht="19.5" customHeight="1">
      <x:c r="A540" s="101" t="s">
        <x:v>153</x:v>
      </x:c>
      <x:c r="B540" s="101"/>
      <x:c r="C540" s="102">
        <x:v>1.51</x:v>
      </x:c>
      <x:c r="D540" s="103" t="s">
        <x:v>250</x:v>
      </x:c>
      <x:c r="E540" s="104"/>
      <x:c r="F540" s="104"/>
      <x:c r="G540" s="104">
        <x:f>G531</x:f>
        <x:v>189749</x:v>
      </x:c>
      <x:c r="H540" s="104">
        <x:f>INT(C540*G540)</x:f>
        <x:v>286520</x:v>
      </x:c>
      <x:c r="I540" s="104"/>
      <x:c r="J540" s="104"/>
      <x:c r="K540" s="104">
        <x:f t="shared" ref="K540:L545" si="67">SUM(E540,G540,I540)</x:f>
        <x:v>189749</x:v>
      </x:c>
      <x:c r="L540" s="104">
        <x:f t="shared" si="67"/>
        <x:v>286520</x:v>
      </x:c>
      <x:c r="M540" s="104"/>
      <x:c r="N540" s="100"/>
    </x:row>
    <x:row r="541" spans="1:14" s="5" customFormat="1" ht="19.5" customHeight="1">
      <x:c r="A541" s="101" t="s">
        <x:v>862</x:v>
      </x:c>
      <x:c r="B541" s="101"/>
      <x:c r="C541" s="102">
        <x:v>0.48999999999999999</x:v>
      </x:c>
      <x:c r="D541" s="103" t="s">
        <x:v>250</x:v>
      </x:c>
      <x:c r="E541" s="104"/>
      <x:c r="F541" s="104"/>
      <x:c r="G541" s="104">
        <x:f>G532</x:f>
        <x:v>148510</x:v>
      </x:c>
      <x:c r="H541" s="104">
        <x:f>INT(C541*G541)</x:f>
        <x:v>72769</x:v>
      </x:c>
      <x:c r="I541" s="104"/>
      <x:c r="J541" s="104"/>
      <x:c r="K541" s="104">
        <x:f t="shared" si="67"/>
        <x:v>148510</x:v>
      </x:c>
      <x:c r="L541" s="104">
        <x:f t="shared" si="67"/>
        <x:v>72769</x:v>
      </x:c>
      <x:c r="M541" s="104"/>
      <x:c r="N541" s="100"/>
    </x:row>
    <x:row r="542" spans="1:14" s="5" customFormat="1" ht="19.5" customHeight="1">
      <x:c r="A542" s="101" t="s">
        <x:v>227</x:v>
      </x:c>
      <x:c r="B542" s="101" t="s">
        <x:v>110</x:v>
      </x:c>
      <x:c r="C542" s="102">
        <x:v>2.0499999999999998</x:v>
      </x:c>
      <x:c r="D542" s="103" t="s">
        <x:v>220</x:v>
      </x:c>
      <x:c r="E542" s="104">
        <x:f>E533</x:f>
        <x:v>21820</x:v>
      </x:c>
      <x:c r="F542" s="104">
        <x:f>INT(C542*E542)</x:f>
        <x:v>44731</x:v>
      </x:c>
      <x:c r="G542" s="104">
        <x:f>G533</x:f>
        <x:v>47849</x:v>
      </x:c>
      <x:c r="H542" s="104">
        <x:f>INT(C542*G542)</x:f>
        <x:v>98090</x:v>
      </x:c>
      <x:c r="I542" s="104">
        <x:f>I533</x:f>
        <x:v>24867</x:v>
      </x:c>
      <x:c r="J542" s="104">
        <x:f>INT(C542*I542)</x:f>
        <x:v>50977</x:v>
      </x:c>
      <x:c r="K542" s="104">
        <x:f t="shared" si="67"/>
        <x:v>94536</x:v>
      </x:c>
      <x:c r="L542" s="104">
        <x:f t="shared" si="67"/>
        <x:v>193798</x:v>
      </x:c>
      <x:c r="M542" s="104"/>
      <x:c r="N542" s="100"/>
    </x:row>
    <x:row r="543" spans="1:14" s="5" customFormat="1" ht="19.5" customHeight="1">
      <x:c r="A543" s="101" t="s">
        <x:v>1244</x:v>
      </x:c>
      <x:c r="B543" s="101" t="s">
        <x:v>146</x:v>
      </x:c>
      <x:c r="C543" s="102">
        <x:v>0.78000000000000003</x:v>
      </x:c>
      <x:c r="D543" s="103" t="s">
        <x:v>220</x:v>
      </x:c>
      <x:c r="E543" s="104">
        <x:f>E534</x:f>
        <x:v>23816</x:v>
      </x:c>
      <x:c r="F543" s="104">
        <x:f>INT(C543*E543)</x:f>
        <x:v>18576</x:v>
      </x:c>
      <x:c r="G543" s="104">
        <x:f>G534</x:f>
        <x:v>47849</x:v>
      </x:c>
      <x:c r="H543" s="104">
        <x:f>INT(C543*G543)</x:f>
        <x:v>37322</x:v>
      </x:c>
      <x:c r="I543" s="104">
        <x:f>I534</x:f>
        <x:v>84325</x:v>
      </x:c>
      <x:c r="J543" s="104">
        <x:f>INT(C543*I543)</x:f>
        <x:v>65773</x:v>
      </x:c>
      <x:c r="K543" s="104">
        <x:f t="shared" si="67"/>
        <x:v>155990</x:v>
      </x:c>
      <x:c r="L543" s="104">
        <x:f t="shared" si="67"/>
        <x:v>121671</x:v>
      </x:c>
      <x:c r="M543" s="104"/>
      <x:c r="N543" s="100"/>
    </x:row>
    <x:row r="544" spans="1:14" s="5" customFormat="1" ht="19.5" customHeight="1">
      <x:c r="A544" s="101" t="s">
        <x:v>332</x:v>
      </x:c>
      <x:c r="B544" s="101" t="s">
        <x:v>1224</x:v>
      </x:c>
      <x:c r="C544" s="102">
        <x:v>1</x:v>
      </x:c>
      <x:c r="D544" s="103" t="s">
        <x:v>261</x:v>
      </x:c>
      <x:c r="E544" s="104">
        <x:f>E535</x:f>
        <x:v>29900</x:v>
      </x:c>
      <x:c r="F544" s="104">
        <x:f>INT(C544*E544)</x:f>
        <x:v>29900</x:v>
      </x:c>
      <x:c r="G544" s="104"/>
      <x:c r="H544" s="104"/>
      <x:c r="I544" s="104"/>
      <x:c r="J544" s="104"/>
      <x:c r="K544" s="104">
        <x:f t="shared" si="67"/>
        <x:v>29900</x:v>
      </x:c>
      <x:c r="L544" s="104">
        <x:f t="shared" si="67"/>
        <x:v>29900</x:v>
      </x:c>
      <x:c r="M544" s="104"/>
      <x:c r="N544" s="100"/>
    </x:row>
    <x:row r="545" spans="1:14" s="5" customFormat="1" ht="19.5" customHeight="1">
      <x:c r="A545" s="101" t="s">
        <x:v>748</x:v>
      </x:c>
      <x:c r="B545" s="101" t="s">
        <x:v>86</x:v>
      </x:c>
      <x:c r="C545" s="102">
        <x:v>70</x:v>
      </x:c>
      <x:c r="D545" s="103" t="s">
        <x:v>266</x:v>
      </x:c>
      <x:c r="E545" s="104">
        <x:f>E536</x:f>
        <x:v>400</x:v>
      </x:c>
      <x:c r="F545" s="104">
        <x:f>INT(C545*E545)</x:f>
        <x:v>28000</x:v>
      </x:c>
      <x:c r="G545" s="104"/>
      <x:c r="H545" s="104"/>
      <x:c r="I545" s="104"/>
      <x:c r="J545" s="104"/>
      <x:c r="K545" s="104">
        <x:f t="shared" si="67"/>
        <x:v>400</x:v>
      </x:c>
      <x:c r="L545" s="104">
        <x:f t="shared" si="67"/>
        <x:v>28000</x:v>
      </x:c>
      <x:c r="M545" s="104"/>
      <x:c r="N545" s="100"/>
    </x:row>
    <x:row r="546" spans="1:14" s="5" customFormat="1" ht="19.5" customHeight="1">
      <x:c r="A546" s="101" t="s">
        <x:v>533</x:v>
      </x:c>
      <x:c r="B546" s="101"/>
      <x:c r="C546" s="102"/>
      <x:c r="D546" s="103"/>
      <x:c r="E546" s="104"/>
      <x:c r="F546" s="104">
        <x:f>SUM(F540:F545)</x:f>
        <x:v>121207</x:v>
      </x:c>
      <x:c r="G546" s="104"/>
      <x:c r="H546" s="104">
        <x:f>SUM(H540:H545)</x:f>
        <x:v>494701</x:v>
      </x:c>
      <x:c r="I546" s="104"/>
      <x:c r="J546" s="104">
        <x:f>SUM(J540:J545)</x:f>
        <x:v>116750</x:v>
      </x:c>
      <x:c r="K546" s="104"/>
      <x:c r="L546" s="104">
        <x:f>SUM(F546,H546,J546)</x:f>
        <x:v>732658</x:v>
      </x:c>
      <x:c r="M546" s="104"/>
      <x:c r="N546" s="100"/>
    </x:row>
    <x:row r="547" spans="1:14" s="5" customFormat="1" ht="19.5" customHeight="1">
      <x:c r="A547" s="101"/>
      <x:c r="B547" s="101"/>
      <x:c r="C547" s="102"/>
      <x:c r="D547" s="103"/>
      <x:c r="E547" s="104"/>
      <x:c r="F547" s="104"/>
      <x:c r="G547" s="104"/>
      <x:c r="H547" s="104"/>
      <x:c r="I547" s="104"/>
      <x:c r="J547" s="104"/>
      <x:c r="K547" s="104"/>
      <x:c r="L547" s="104"/>
      <x:c r="M547" s="104"/>
      <x:c r="N547" s="100"/>
    </x:row>
    <x:row r="548" spans="1:14" s="5" customFormat="1" ht="19.5" customHeight="1">
      <x:c r="A548" s="96" t="s">
        <x:v>1029</x:v>
      </x:c>
      <x:c r="B548" s="96" t="s">
        <x:v>1335</x:v>
      </x:c>
      <x:c r="C548" s="97"/>
      <x:c r="D548" s="98" t="s">
        <x:v>148</x:v>
      </x:c>
      <x:c r="E548" s="99"/>
      <x:c r="F548" s="99"/>
      <x:c r="G548" s="99"/>
      <x:c r="H548" s="99"/>
      <x:c r="I548" s="99"/>
      <x:c r="J548" s="99"/>
      <x:c r="K548" s="99"/>
      <x:c r="L548" s="99"/>
      <x:c r="M548" s="99"/>
      <x:c r="N548" s="100"/>
    </x:row>
    <x:row r="549" spans="1:14" s="5" customFormat="1" ht="19.5" customHeight="1">
      <x:c r="A549" s="101" t="s">
        <x:v>153</x:v>
      </x:c>
      <x:c r="B549" s="101"/>
      <x:c r="C549" s="102">
        <x:v>1.6000000000000001</x:v>
      </x:c>
      <x:c r="D549" s="103" t="s">
        <x:v>250</x:v>
      </x:c>
      <x:c r="E549" s="104"/>
      <x:c r="F549" s="104"/>
      <x:c r="G549" s="104">
        <x:f>G540</x:f>
        <x:v>189749</x:v>
      </x:c>
      <x:c r="H549" s="104">
        <x:f>INT(C549*G549)</x:f>
        <x:v>303598</x:v>
      </x:c>
      <x:c r="I549" s="104"/>
      <x:c r="J549" s="104"/>
      <x:c r="K549" s="104">
        <x:f t="shared" ref="K549:L554" si="68">SUM(E549,G549,I549)</x:f>
        <x:v>189749</x:v>
      </x:c>
      <x:c r="L549" s="104">
        <x:f t="shared" si="68"/>
        <x:v>303598</x:v>
      </x:c>
      <x:c r="M549" s="104"/>
      <x:c r="N549" s="100"/>
    </x:row>
    <x:row r="550" spans="1:14" s="5" customFormat="1" ht="19.5" customHeight="1">
      <x:c r="A550" s="101" t="s">
        <x:v>862</x:v>
      </x:c>
      <x:c r="B550" s="101"/>
      <x:c r="C550" s="102">
        <x:v>0.51000000000000001</x:v>
      </x:c>
      <x:c r="D550" s="103" t="s">
        <x:v>250</x:v>
      </x:c>
      <x:c r="E550" s="104"/>
      <x:c r="F550" s="104"/>
      <x:c r="G550" s="104">
        <x:f>G541</x:f>
        <x:v>148510</x:v>
      </x:c>
      <x:c r="H550" s="104">
        <x:f>INT(C550*G550)</x:f>
        <x:v>75740</x:v>
      </x:c>
      <x:c r="I550" s="104"/>
      <x:c r="J550" s="104"/>
      <x:c r="K550" s="104">
        <x:f t="shared" si="68"/>
        <x:v>148510</x:v>
      </x:c>
      <x:c r="L550" s="104">
        <x:f t="shared" si="68"/>
        <x:v>75740</x:v>
      </x:c>
      <x:c r="M550" s="104"/>
      <x:c r="N550" s="100"/>
    </x:row>
    <x:row r="551" spans="1:14" s="5" customFormat="1" ht="19.5" customHeight="1">
      <x:c r="A551" s="101" t="s">
        <x:v>227</x:v>
      </x:c>
      <x:c r="B551" s="101" t="s">
        <x:v>110</x:v>
      </x:c>
      <x:c r="C551" s="102">
        <x:v>2.1499999999999999</x:v>
      </x:c>
      <x:c r="D551" s="103" t="s">
        <x:v>220</x:v>
      </x:c>
      <x:c r="E551" s="104">
        <x:f>E542</x:f>
        <x:v>21820</x:v>
      </x:c>
      <x:c r="F551" s="104">
        <x:f>INT(C551*E551)</x:f>
        <x:v>46913</x:v>
      </x:c>
      <x:c r="G551" s="104">
        <x:f>G542</x:f>
        <x:v>47849</x:v>
      </x:c>
      <x:c r="H551" s="104">
        <x:f>INT(C551*G551)</x:f>
        <x:v>102875</x:v>
      </x:c>
      <x:c r="I551" s="104">
        <x:f>I542</x:f>
        <x:v>24867</x:v>
      </x:c>
      <x:c r="J551" s="104">
        <x:f>INT(C551*I551)</x:f>
        <x:v>53464</x:v>
      </x:c>
      <x:c r="K551" s="104">
        <x:f t="shared" si="68"/>
        <x:v>94536</x:v>
      </x:c>
      <x:c r="L551" s="104">
        <x:f t="shared" si="68"/>
        <x:v>203252</x:v>
      </x:c>
      <x:c r="M551" s="104"/>
      <x:c r="N551" s="100"/>
    </x:row>
    <x:row r="552" spans="1:14" s="5" customFormat="1" ht="19.5" customHeight="1">
      <x:c r="A552" s="101" t="s">
        <x:v>1244</x:v>
      </x:c>
      <x:c r="B552" s="101" t="s">
        <x:v>146</x:v>
      </x:c>
      <x:c r="C552" s="102">
        <x:v>0.81999999999999995</x:v>
      </x:c>
      <x:c r="D552" s="103" t="s">
        <x:v>220</x:v>
      </x:c>
      <x:c r="E552" s="104">
        <x:f>E543</x:f>
        <x:v>23816</x:v>
      </x:c>
      <x:c r="F552" s="104">
        <x:f>INT(C552*E552)</x:f>
        <x:v>19529</x:v>
      </x:c>
      <x:c r="G552" s="104">
        <x:f>G543</x:f>
        <x:v>47849</x:v>
      </x:c>
      <x:c r="H552" s="104">
        <x:f>INT(C552*G552)</x:f>
        <x:v>39236</x:v>
      </x:c>
      <x:c r="I552" s="104">
        <x:f>I543</x:f>
        <x:v>84325</x:v>
      </x:c>
      <x:c r="J552" s="104">
        <x:f>INT(C552*I552)</x:f>
        <x:v>69146</x:v>
      </x:c>
      <x:c r="K552" s="104">
        <x:f t="shared" si="68"/>
        <x:v>155990</x:v>
      </x:c>
      <x:c r="L552" s="104">
        <x:f t="shared" si="68"/>
        <x:v>127911</x:v>
      </x:c>
      <x:c r="M552" s="104"/>
      <x:c r="N552" s="100"/>
    </x:row>
    <x:row r="553" spans="1:14" s="5" customFormat="1" ht="19.5" customHeight="1">
      <x:c r="A553" s="101" t="s">
        <x:v>332</x:v>
      </x:c>
      <x:c r="B553" s="101" t="s">
        <x:v>1224</x:v>
      </x:c>
      <x:c r="C553" s="102">
        <x:v>1</x:v>
      </x:c>
      <x:c r="D553" s="103" t="s">
        <x:v>261</x:v>
      </x:c>
      <x:c r="E553" s="104">
        <x:f>E544</x:f>
        <x:v>29900</x:v>
      </x:c>
      <x:c r="F553" s="104">
        <x:f>INT(C553*E553)</x:f>
        <x:v>29900</x:v>
      </x:c>
      <x:c r="G553" s="104"/>
      <x:c r="H553" s="104"/>
      <x:c r="I553" s="104"/>
      <x:c r="J553" s="104"/>
      <x:c r="K553" s="104">
        <x:f t="shared" si="68"/>
        <x:v>29900</x:v>
      </x:c>
      <x:c r="L553" s="104">
        <x:f t="shared" si="68"/>
        <x:v>29900</x:v>
      </x:c>
      <x:c r="M553" s="104"/>
      <x:c r="N553" s="100"/>
    </x:row>
    <x:row r="554" spans="1:14" s="5" customFormat="1" ht="19.5" customHeight="1">
      <x:c r="A554" s="101" t="s">
        <x:v>748</x:v>
      </x:c>
      <x:c r="B554" s="101" t="s">
        <x:v>86</x:v>
      </x:c>
      <x:c r="C554" s="102">
        <x:v>70</x:v>
      </x:c>
      <x:c r="D554" s="103" t="s">
        <x:v>266</x:v>
      </x:c>
      <x:c r="E554" s="104">
        <x:f>E545</x:f>
        <x:v>400</x:v>
      </x:c>
      <x:c r="F554" s="104">
        <x:f>INT(C554*E554)</x:f>
        <x:v>28000</x:v>
      </x:c>
      <x:c r="G554" s="104"/>
      <x:c r="H554" s="104"/>
      <x:c r="I554" s="104"/>
      <x:c r="J554" s="104"/>
      <x:c r="K554" s="104">
        <x:f t="shared" si="68"/>
        <x:v>400</x:v>
      </x:c>
      <x:c r="L554" s="104">
        <x:f t="shared" si="68"/>
        <x:v>28000</x:v>
      </x:c>
      <x:c r="M554" s="104"/>
      <x:c r="N554" s="100"/>
    </x:row>
    <x:row r="555" spans="1:14" s="5" customFormat="1" ht="19.5" customHeight="1">
      <x:c r="A555" s="101" t="s">
        <x:v>533</x:v>
      </x:c>
      <x:c r="B555" s="101"/>
      <x:c r="C555" s="102"/>
      <x:c r="D555" s="103"/>
      <x:c r="E555" s="104"/>
      <x:c r="F555" s="104">
        <x:f>SUM(F549:F554)</x:f>
        <x:v>124342</x:v>
      </x:c>
      <x:c r="G555" s="104"/>
      <x:c r="H555" s="104">
        <x:f>SUM(H549:H554)</x:f>
        <x:v>521449</x:v>
      </x:c>
      <x:c r="I555" s="104"/>
      <x:c r="J555" s="104">
        <x:f>SUM(J549:J554)</x:f>
        <x:v>122610</x:v>
      </x:c>
      <x:c r="K555" s="104"/>
      <x:c r="L555" s="104">
        <x:f>SUM(F555,H555,J555)</x:f>
        <x:v>768401</x:v>
      </x:c>
      <x:c r="M555" s="104"/>
      <x:c r="N555" s="100"/>
    </x:row>
    <x:row r="556" spans="1:14" s="5" customFormat="1" ht="19.5" customHeight="1">
      <x:c r="A556" s="101"/>
      <x:c r="B556" s="101"/>
      <x:c r="C556" s="102"/>
      <x:c r="D556" s="103"/>
      <x:c r="E556" s="104"/>
      <x:c r="F556" s="104"/>
      <x:c r="G556" s="104"/>
      <x:c r="H556" s="104"/>
      <x:c r="I556" s="104"/>
      <x:c r="J556" s="104"/>
      <x:c r="K556" s="104"/>
      <x:c r="L556" s="104"/>
      <x:c r="M556" s="104"/>
      <x:c r="N556" s="100"/>
    </x:row>
    <x:row r="557" spans="1:14" s="5" customFormat="1" ht="19.5" customHeight="1">
      <x:c r="A557" s="96" t="s">
        <x:v>1032</x:v>
      </x:c>
      <x:c r="B557" s="96" t="s">
        <x:v>1084</x:v>
      </x:c>
      <x:c r="C557" s="97"/>
      <x:c r="D557" s="98" t="s">
        <x:v>148</x:v>
      </x:c>
      <x:c r="E557" s="99"/>
      <x:c r="F557" s="99"/>
      <x:c r="G557" s="99"/>
      <x:c r="H557" s="99"/>
      <x:c r="I557" s="99"/>
      <x:c r="J557" s="99"/>
      <x:c r="K557" s="99"/>
      <x:c r="L557" s="99"/>
      <x:c r="M557" s="99"/>
      <x:c r="N557" s="100"/>
    </x:row>
    <x:row r="558" spans="1:14" s="5" customFormat="1" ht="19.5" customHeight="1">
      <x:c r="A558" s="101" t="s">
        <x:v>153</x:v>
      </x:c>
      <x:c r="B558" s="101"/>
      <x:c r="C558" s="102">
        <x:v>1.6899999999999999</x:v>
      </x:c>
      <x:c r="D558" s="103" t="s">
        <x:v>250</x:v>
      </x:c>
      <x:c r="E558" s="104"/>
      <x:c r="F558" s="104"/>
      <x:c r="G558" s="104">
        <x:f>G549</x:f>
        <x:v>189749</x:v>
      </x:c>
      <x:c r="H558" s="104">
        <x:f>INT(C558*G558)</x:f>
        <x:v>320675</x:v>
      </x:c>
      <x:c r="I558" s="104"/>
      <x:c r="J558" s="104"/>
      <x:c r="K558" s="104">
        <x:f t="shared" ref="K558:L563" si="69">SUM(E558,G558,I558)</x:f>
        <x:v>189749</x:v>
      </x:c>
      <x:c r="L558" s="104">
        <x:f t="shared" si="69"/>
        <x:v>320675</x:v>
      </x:c>
      <x:c r="M558" s="104"/>
      <x:c r="N558" s="100"/>
    </x:row>
    <x:row r="559" spans="1:14" s="5" customFormat="1" ht="19.5" customHeight="1">
      <x:c r="A559" s="101" t="s">
        <x:v>862</x:v>
      </x:c>
      <x:c r="B559" s="101"/>
      <x:c r="C559" s="102">
        <x:v>0.53000000000000003</x:v>
      </x:c>
      <x:c r="D559" s="103" t="s">
        <x:v>250</x:v>
      </x:c>
      <x:c r="E559" s="104"/>
      <x:c r="F559" s="104"/>
      <x:c r="G559" s="104">
        <x:f>G550</x:f>
        <x:v>148510</x:v>
      </x:c>
      <x:c r="H559" s="104">
        <x:f>INT(C559*G559)</x:f>
        <x:v>78710</x:v>
      </x:c>
      <x:c r="I559" s="104"/>
      <x:c r="J559" s="104"/>
      <x:c r="K559" s="104">
        <x:f t="shared" si="69"/>
        <x:v>148510</x:v>
      </x:c>
      <x:c r="L559" s="104">
        <x:f t="shared" si="69"/>
        <x:v>78710</x:v>
      </x:c>
      <x:c r="M559" s="104"/>
      <x:c r="N559" s="100"/>
    </x:row>
    <x:row r="560" spans="1:14" s="5" customFormat="1" ht="19.5" customHeight="1">
      <x:c r="A560" s="101" t="s">
        <x:v>227</x:v>
      </x:c>
      <x:c r="B560" s="101" t="s">
        <x:v>110</x:v>
      </x:c>
      <x:c r="C560" s="102">
        <x:v>2.25</x:v>
      </x:c>
      <x:c r="D560" s="103" t="s">
        <x:v>220</x:v>
      </x:c>
      <x:c r="E560" s="104">
        <x:f>E551</x:f>
        <x:v>21820</x:v>
      </x:c>
      <x:c r="F560" s="104">
        <x:f>INT(C560*E560)</x:f>
        <x:v>49095</x:v>
      </x:c>
      <x:c r="G560" s="104">
        <x:f>G551</x:f>
        <x:v>47849</x:v>
      </x:c>
      <x:c r="H560" s="104">
        <x:f>INT(C560*G560)</x:f>
        <x:v>107660</x:v>
      </x:c>
      <x:c r="I560" s="104">
        <x:f>I551</x:f>
        <x:v>24867</x:v>
      </x:c>
      <x:c r="J560" s="104">
        <x:f>INT(C560*I560)</x:f>
        <x:v>55950</x:v>
      </x:c>
      <x:c r="K560" s="104">
        <x:f t="shared" si="69"/>
        <x:v>94536</x:v>
      </x:c>
      <x:c r="L560" s="104">
        <x:f t="shared" si="69"/>
        <x:v>212705</x:v>
      </x:c>
      <x:c r="M560" s="104"/>
      <x:c r="N560" s="100"/>
    </x:row>
    <x:row r="561" spans="1:14" s="5" customFormat="1" ht="19.5" customHeight="1">
      <x:c r="A561" s="101" t="s">
        <x:v>1244</x:v>
      </x:c>
      <x:c r="B561" s="101" t="s">
        <x:v>146</x:v>
      </x:c>
      <x:c r="C561" s="102">
        <x:v>0.85999999999999999</x:v>
      </x:c>
      <x:c r="D561" s="103" t="s">
        <x:v>220</x:v>
      </x:c>
      <x:c r="E561" s="104">
        <x:f>E552</x:f>
        <x:v>23816</x:v>
      </x:c>
      <x:c r="F561" s="104">
        <x:f>INT(C561*E561)</x:f>
        <x:v>20481</x:v>
      </x:c>
      <x:c r="G561" s="104">
        <x:f>G552</x:f>
        <x:v>47849</x:v>
      </x:c>
      <x:c r="H561" s="104">
        <x:f>INT(C561*G561)</x:f>
        <x:v>41150</x:v>
      </x:c>
      <x:c r="I561" s="104">
        <x:f>I552</x:f>
        <x:v>84325</x:v>
      </x:c>
      <x:c r="J561" s="104">
        <x:f>INT(C561*I561)</x:f>
        <x:v>72519</x:v>
      </x:c>
      <x:c r="K561" s="104">
        <x:f t="shared" si="69"/>
        <x:v>155990</x:v>
      </x:c>
      <x:c r="L561" s="104">
        <x:f t="shared" si="69"/>
        <x:v>134150</x:v>
      </x:c>
      <x:c r="M561" s="104"/>
      <x:c r="N561" s="100"/>
    </x:row>
    <x:row r="562" spans="1:14" s="5" customFormat="1" ht="19.5" customHeight="1">
      <x:c r="A562" s="101" t="s">
        <x:v>332</x:v>
      </x:c>
      <x:c r="B562" s="101" t="s">
        <x:v>1224</x:v>
      </x:c>
      <x:c r="C562" s="102">
        <x:v>1</x:v>
      </x:c>
      <x:c r="D562" s="103" t="s">
        <x:v>261</x:v>
      </x:c>
      <x:c r="E562" s="104">
        <x:f>E553</x:f>
        <x:v>29900</x:v>
      </x:c>
      <x:c r="F562" s="104">
        <x:f>INT(C562*E562)</x:f>
        <x:v>29900</x:v>
      </x:c>
      <x:c r="G562" s="104"/>
      <x:c r="H562" s="104"/>
      <x:c r="I562" s="104"/>
      <x:c r="J562" s="104"/>
      <x:c r="K562" s="104">
        <x:f t="shared" si="69"/>
        <x:v>29900</x:v>
      </x:c>
      <x:c r="L562" s="104">
        <x:f t="shared" si="69"/>
        <x:v>29900</x:v>
      </x:c>
      <x:c r="M562" s="104"/>
      <x:c r="N562" s="100"/>
    </x:row>
    <x:row r="563" spans="1:14" s="5" customFormat="1" ht="19.5" customHeight="1">
      <x:c r="A563" s="101" t="s">
        <x:v>748</x:v>
      </x:c>
      <x:c r="B563" s="101" t="s">
        <x:v>86</x:v>
      </x:c>
      <x:c r="C563" s="102">
        <x:v>70</x:v>
      </x:c>
      <x:c r="D563" s="103" t="s">
        <x:v>266</x:v>
      </x:c>
      <x:c r="E563" s="104">
        <x:f>E554</x:f>
        <x:v>400</x:v>
      </x:c>
      <x:c r="F563" s="104">
        <x:f>INT(C563*E563)</x:f>
        <x:v>28000</x:v>
      </x:c>
      <x:c r="G563" s="104"/>
      <x:c r="H563" s="104"/>
      <x:c r="I563" s="104"/>
      <x:c r="J563" s="104"/>
      <x:c r="K563" s="104">
        <x:f t="shared" si="69"/>
        <x:v>400</x:v>
      </x:c>
      <x:c r="L563" s="104">
        <x:f t="shared" si="69"/>
        <x:v>28000</x:v>
      </x:c>
      <x:c r="M563" s="104"/>
      <x:c r="N563" s="100"/>
    </x:row>
    <x:row r="564" spans="1:14" s="5" customFormat="1" ht="19.5" customHeight="1">
      <x:c r="A564" s="101" t="s">
        <x:v>533</x:v>
      </x:c>
      <x:c r="B564" s="101"/>
      <x:c r="C564" s="102"/>
      <x:c r="D564" s="103"/>
      <x:c r="E564" s="104"/>
      <x:c r="F564" s="104">
        <x:f>SUM(F558:F563)</x:f>
        <x:v>127476</x:v>
      </x:c>
      <x:c r="G564" s="104"/>
      <x:c r="H564" s="104">
        <x:f>SUM(H558:H563)</x:f>
        <x:v>548195</x:v>
      </x:c>
      <x:c r="I564" s="104"/>
      <x:c r="J564" s="104">
        <x:f>SUM(J558:J563)</x:f>
        <x:v>128469</x:v>
      </x:c>
      <x:c r="K564" s="104"/>
      <x:c r="L564" s="104">
        <x:f>SUM(F564,H564,J564)</x:f>
        <x:v>804140</x:v>
      </x:c>
      <x:c r="M564" s="104"/>
      <x:c r="N564" s="100"/>
    </x:row>
    <x:row r="565" spans="1:14" s="5" customFormat="1" ht="19.5" customHeight="1">
      <x:c r="A565" s="101"/>
      <x:c r="B565" s="101"/>
      <x:c r="C565" s="102"/>
      <x:c r="D565" s="103"/>
      <x:c r="E565" s="104"/>
      <x:c r="F565" s="104"/>
      <x:c r="G565" s="104"/>
      <x:c r="H565" s="104"/>
      <x:c r="I565" s="104"/>
      <x:c r="J565" s="104"/>
      <x:c r="K565" s="104"/>
      <x:c r="L565" s="104"/>
      <x:c r="M565" s="104"/>
      <x:c r="N565" s="100"/>
    </x:row>
    <x:row r="566" spans="1:14" s="5" customFormat="1" ht="19.5" customHeight="1">
      <x:c r="A566" s="96" t="s">
        <x:v>1035</x:v>
      </x:c>
      <x:c r="B566" s="96" t="s">
        <x:v>75</x:v>
      </x:c>
      <x:c r="C566" s="97"/>
      <x:c r="D566" s="98" t="s">
        <x:v>148</x:v>
      </x:c>
      <x:c r="E566" s="99"/>
      <x:c r="F566" s="99"/>
      <x:c r="G566" s="99"/>
      <x:c r="H566" s="99"/>
      <x:c r="I566" s="99"/>
      <x:c r="J566" s="99"/>
      <x:c r="K566" s="99"/>
      <x:c r="L566" s="99"/>
      <x:c r="M566" s="99"/>
      <x:c r="N566" s="100"/>
    </x:row>
    <x:row r="567" spans="1:14" s="5" customFormat="1" ht="19.5" customHeight="1">
      <x:c r="A567" s="101" t="s">
        <x:v>153</x:v>
      </x:c>
      <x:c r="B567" s="101"/>
      <x:c r="C567" s="102">
        <x:v>0.070000000000000007</x:v>
      </x:c>
      <x:c r="D567" s="103" t="s">
        <x:v>250</x:v>
      </x:c>
      <x:c r="E567" s="104"/>
      <x:c r="F567" s="104"/>
      <x:c r="G567" s="104">
        <x:f>G558</x:f>
        <x:v>189749</x:v>
      </x:c>
      <x:c r="H567" s="104">
        <x:f>INT(C567*G567)</x:f>
        <x:v>13282</x:v>
      </x:c>
      <x:c r="I567" s="104"/>
      <x:c r="J567" s="104"/>
      <x:c r="K567" s="104">
        <x:f t="shared" ref="K567:L570" si="70">SUM(E567,G567,I567)</x:f>
        <x:v>189749</x:v>
      </x:c>
      <x:c r="L567" s="104">
        <x:f t="shared" si="70"/>
        <x:v>13282</x:v>
      </x:c>
      <x:c r="M567" s="104"/>
      <x:c r="N567" s="100"/>
    </x:row>
    <x:row r="568" spans="1:14" s="5" customFormat="1" ht="19.5" customHeight="1">
      <x:c r="A568" s="101" t="s">
        <x:v>862</x:v>
      </x:c>
      <x:c r="B568" s="101"/>
      <x:c r="C568" s="102">
        <x:v>0.059999999999999998</x:v>
      </x:c>
      <x:c r="D568" s="103" t="s">
        <x:v>250</x:v>
      </x:c>
      <x:c r="E568" s="104"/>
      <x:c r="F568" s="104"/>
      <x:c r="G568" s="104">
        <x:f>G559</x:f>
        <x:v>148510</x:v>
      </x:c>
      <x:c r="H568" s="104">
        <x:f>INT(C568*G568)</x:f>
        <x:v>8910</x:v>
      </x:c>
      <x:c r="I568" s="104"/>
      <x:c r="J568" s="104"/>
      <x:c r="K568" s="104">
        <x:f t="shared" si="70"/>
        <x:v>148510</x:v>
      </x:c>
      <x:c r="L568" s="104">
        <x:f t="shared" si="70"/>
        <x:v>8910</x:v>
      </x:c>
      <x:c r="M568" s="104"/>
      <x:c r="N568" s="100"/>
    </x:row>
    <x:row r="569" spans="1:14" s="5" customFormat="1" ht="19.5" customHeight="1">
      <x:c r="A569" s="101" t="s">
        <x:v>332</x:v>
      </x:c>
      <x:c r="B569" s="101" t="s">
        <x:v>1175</x:v>
      </x:c>
      <x:c r="C569" s="102">
        <x:v>1</x:v>
      </x:c>
      <x:c r="D569" s="103" t="s">
        <x:v>261</x:v>
      </x:c>
      <x:c r="E569" s="104">
        <x:f>E6</x:f>
        <x:v>3500</x:v>
      </x:c>
      <x:c r="F569" s="104">
        <x:f>INT(C569*E569)</x:f>
        <x:v>3500</x:v>
      </x:c>
      <x:c r="G569" s="104"/>
      <x:c r="H569" s="104"/>
      <x:c r="I569" s="104"/>
      <x:c r="J569" s="104"/>
      <x:c r="K569" s="104">
        <x:f t="shared" si="70"/>
        <x:v>3500</x:v>
      </x:c>
      <x:c r="L569" s="104">
        <x:f t="shared" si="70"/>
        <x:v>3500</x:v>
      </x:c>
      <x:c r="M569" s="104"/>
      <x:c r="N569" s="100"/>
    </x:row>
    <x:row r="570" spans="1:14" s="5" customFormat="1" ht="19.5" customHeight="1">
      <x:c r="A570" s="101" t="s">
        <x:v>748</x:v>
      </x:c>
      <x:c r="B570" s="101" t="s">
        <x:v>86</x:v>
      </x:c>
      <x:c r="C570" s="102">
        <x:v>5</x:v>
      </x:c>
      <x:c r="D570" s="103" t="s">
        <x:v>266</x:v>
      </x:c>
      <x:c r="E570" s="104">
        <x:f>E7</x:f>
        <x:v>400</x:v>
      </x:c>
      <x:c r="F570" s="104">
        <x:f>INT(C570*E570)</x:f>
        <x:v>2000</x:v>
      </x:c>
      <x:c r="G570" s="104"/>
      <x:c r="H570" s="104"/>
      <x:c r="I570" s="104"/>
      <x:c r="J570" s="104"/>
      <x:c r="K570" s="104">
        <x:f t="shared" si="70"/>
        <x:v>400</x:v>
      </x:c>
      <x:c r="L570" s="104">
        <x:f t="shared" si="70"/>
        <x:v>2000</x:v>
      </x:c>
      <x:c r="M570" s="104"/>
      <x:c r="N570" s="100"/>
    </x:row>
    <x:row r="571" spans="1:14" s="5" customFormat="1" ht="19.5" customHeight="1">
      <x:c r="A571" s="101" t="s">
        <x:v>533</x:v>
      </x:c>
      <x:c r="B571" s="101"/>
      <x:c r="C571" s="102"/>
      <x:c r="D571" s="103"/>
      <x:c r="E571" s="104"/>
      <x:c r="F571" s="104">
        <x:f>SUM(F567:F570)</x:f>
        <x:v>5500</x:v>
      </x:c>
      <x:c r="G571" s="104"/>
      <x:c r="H571" s="104">
        <x:f>SUM(H567:H570)</x:f>
        <x:v>22192</x:v>
      </x:c>
      <x:c r="I571" s="104"/>
      <x:c r="J571" s="104">
        <x:f>SUM(J567:J570)</x:f>
        <x:v>0</x:v>
      </x:c>
      <x:c r="K571" s="104"/>
      <x:c r="L571" s="104">
        <x:f>SUM(F571,H571,J571)</x:f>
        <x:v>27692</x:v>
      </x:c>
      <x:c r="M571" s="104"/>
      <x:c r="N571" s="100"/>
    </x:row>
    <x:row r="572" spans="1:14" s="5" customFormat="1" ht="19.5" customHeight="1">
      <x:c r="A572" s="105"/>
      <x:c r="B572" s="105"/>
      <x:c r="C572" s="106"/>
      <x:c r="D572" s="107"/>
      <x:c r="E572" s="108"/>
      <x:c r="F572" s="108"/>
      <x:c r="G572" s="108"/>
      <x:c r="H572" s="108"/>
      <x:c r="I572" s="108"/>
      <x:c r="J572" s="108"/>
      <x:c r="K572" s="108"/>
      <x:c r="L572" s="108"/>
      <x:c r="M572" s="108"/>
      <x:c r="N572" s="100"/>
    </x:row>
    <x:row r="573" spans="1:14" s="5" customFormat="1" ht="19.5" customHeight="1">
      <x:c r="A573" s="96" t="s">
        <x:v>1231</x:v>
      </x:c>
      <x:c r="B573" s="96" t="s">
        <x:v>1253</x:v>
      </x:c>
      <x:c r="C573" s="97"/>
      <x:c r="D573" s="98" t="s">
        <x:v>148</x:v>
      </x:c>
      <x:c r="E573" s="99"/>
      <x:c r="F573" s="99"/>
      <x:c r="G573" s="99"/>
      <x:c r="H573" s="99"/>
      <x:c r="I573" s="99"/>
      <x:c r="J573" s="99"/>
      <x:c r="K573" s="99"/>
      <x:c r="L573" s="99"/>
      <x:c r="M573" s="99"/>
      <x:c r="N573" s="100"/>
    </x:row>
    <x:row r="574" spans="1:14" s="5" customFormat="1" ht="19.5" customHeight="1">
      <x:c r="A574" s="101" t="s">
        <x:v>153</x:v>
      </x:c>
      <x:c r="B574" s="101"/>
      <x:c r="C574" s="102">
        <x:v>0.089999999999999991</x:v>
      </x:c>
      <x:c r="D574" s="103" t="s">
        <x:v>250</x:v>
      </x:c>
      <x:c r="E574" s="104"/>
      <x:c r="F574" s="104"/>
      <x:c r="G574" s="104">
        <x:f>G567</x:f>
        <x:v>189749</x:v>
      </x:c>
      <x:c r="H574" s="104">
        <x:f>INT(C574*G574)</x:f>
        <x:v>17077</x:v>
      </x:c>
      <x:c r="I574" s="104"/>
      <x:c r="J574" s="104"/>
      <x:c r="K574" s="104">
        <x:f t="shared" ref="K574:L577" si="71">SUM(E574,G574,I574)</x:f>
        <x:v>189749</x:v>
      </x:c>
      <x:c r="L574" s="104">
        <x:f t="shared" si="71"/>
        <x:v>17077</x:v>
      </x:c>
      <x:c r="M574" s="104"/>
      <x:c r="N574" s="100"/>
    </x:row>
    <x:row r="575" spans="1:14" s="5" customFormat="1" ht="19.5" customHeight="1">
      <x:c r="A575" s="101" t="s">
        <x:v>862</x:v>
      </x:c>
      <x:c r="B575" s="101"/>
      <x:c r="C575" s="102">
        <x:v>0.070000000000000007</x:v>
      </x:c>
      <x:c r="D575" s="103" t="s">
        <x:v>250</x:v>
      </x:c>
      <x:c r="E575" s="104"/>
      <x:c r="F575" s="104"/>
      <x:c r="G575" s="104">
        <x:f>G568</x:f>
        <x:v>148510</x:v>
      </x:c>
      <x:c r="H575" s="104">
        <x:f>INT(C575*G575)</x:f>
        <x:v>10395</x:v>
      </x:c>
      <x:c r="I575" s="104"/>
      <x:c r="J575" s="104"/>
      <x:c r="K575" s="104">
        <x:f t="shared" si="71"/>
        <x:v>148510</x:v>
      </x:c>
      <x:c r="L575" s="104">
        <x:f t="shared" si="71"/>
        <x:v>10395</x:v>
      </x:c>
      <x:c r="M575" s="104"/>
      <x:c r="N575" s="100"/>
    </x:row>
    <x:row r="576" spans="1:14" s="5" customFormat="1" ht="19.5" customHeight="1">
      <x:c r="A576" s="101" t="s">
        <x:v>332</x:v>
      </x:c>
      <x:c r="B576" s="101" t="s">
        <x:v>1175</x:v>
      </x:c>
      <x:c r="C576" s="102">
        <x:v>1</x:v>
      </x:c>
      <x:c r="D576" s="103" t="s">
        <x:v>261</x:v>
      </x:c>
      <x:c r="E576" s="104">
        <x:f>E569</x:f>
        <x:v>3500</x:v>
      </x:c>
      <x:c r="F576" s="104">
        <x:f>INT(C576*E576)</x:f>
        <x:v>3500</x:v>
      </x:c>
      <x:c r="G576" s="104"/>
      <x:c r="H576" s="104"/>
      <x:c r="I576" s="104"/>
      <x:c r="J576" s="104"/>
      <x:c r="K576" s="104">
        <x:f t="shared" si="71"/>
        <x:v>3500</x:v>
      </x:c>
      <x:c r="L576" s="104">
        <x:f t="shared" si="71"/>
        <x:v>3500</x:v>
      </x:c>
      <x:c r="M576" s="104"/>
      <x:c r="N576" s="100"/>
    </x:row>
    <x:row r="577" spans="1:14" s="5" customFormat="1" ht="19.5" customHeight="1">
      <x:c r="A577" s="101" t="s">
        <x:v>748</x:v>
      </x:c>
      <x:c r="B577" s="101" t="s">
        <x:v>86</x:v>
      </x:c>
      <x:c r="C577" s="102">
        <x:v>5</x:v>
      </x:c>
      <x:c r="D577" s="103" t="s">
        <x:v>266</x:v>
      </x:c>
      <x:c r="E577" s="104">
        <x:f>E570</x:f>
        <x:v>400</x:v>
      </x:c>
      <x:c r="F577" s="104">
        <x:f>INT(C577*E577)</x:f>
        <x:v>2000</x:v>
      </x:c>
      <x:c r="G577" s="104"/>
      <x:c r="H577" s="104"/>
      <x:c r="I577" s="104"/>
      <x:c r="J577" s="104"/>
      <x:c r="K577" s="104">
        <x:f t="shared" si="71"/>
        <x:v>400</x:v>
      </x:c>
      <x:c r="L577" s="104">
        <x:f t="shared" si="71"/>
        <x:v>2000</x:v>
      </x:c>
      <x:c r="M577" s="104"/>
      <x:c r="N577" s="100"/>
    </x:row>
    <x:row r="578" spans="1:14" s="5" customFormat="1" ht="19.5" customHeight="1">
      <x:c r="A578" s="101" t="s">
        <x:v>533</x:v>
      </x:c>
      <x:c r="B578" s="101"/>
      <x:c r="C578" s="102"/>
      <x:c r="D578" s="103"/>
      <x:c r="E578" s="104"/>
      <x:c r="F578" s="104">
        <x:f>SUM(F574:F577)</x:f>
        <x:v>5500</x:v>
      </x:c>
      <x:c r="G578" s="104"/>
      <x:c r="H578" s="104">
        <x:f>SUM(H574:H577)</x:f>
        <x:v>27472</x:v>
      </x:c>
      <x:c r="I578" s="104"/>
      <x:c r="J578" s="104">
        <x:f>SUM(J574:J577)</x:f>
        <x:v>0</x:v>
      </x:c>
      <x:c r="K578" s="104"/>
      <x:c r="L578" s="104">
        <x:f>SUM(F578,H578,J578)</x:f>
        <x:v>32972</x:v>
      </x:c>
      <x:c r="M578" s="104"/>
      <x:c r="N578" s="100"/>
    </x:row>
    <x:row r="579" spans="1:14" s="5" customFormat="1" ht="19.5" customHeight="1">
      <x:c r="A579" s="105"/>
      <x:c r="B579" s="105"/>
      <x:c r="C579" s="106"/>
      <x:c r="D579" s="107"/>
      <x:c r="E579" s="108"/>
      <x:c r="F579" s="108"/>
      <x:c r="G579" s="108"/>
      <x:c r="H579" s="108"/>
      <x:c r="I579" s="108"/>
      <x:c r="J579" s="108"/>
      <x:c r="K579" s="108"/>
      <x:c r="L579" s="108"/>
      <x:c r="M579" s="108"/>
      <x:c r="N579" s="100"/>
    </x:row>
    <x:row r="580" spans="1:14" s="5" customFormat="1" ht="19.5" customHeight="1">
      <x:c r="A580" s="96" t="s">
        <x:v>1043</x:v>
      </x:c>
      <x:c r="B580" s="96" t="s">
        <x:v>1255</x:v>
      </x:c>
      <x:c r="C580" s="97"/>
      <x:c r="D580" s="98" t="s">
        <x:v>148</x:v>
      </x:c>
      <x:c r="E580" s="99"/>
      <x:c r="F580" s="99"/>
      <x:c r="G580" s="99"/>
      <x:c r="H580" s="99"/>
      <x:c r="I580" s="99"/>
      <x:c r="J580" s="99"/>
      <x:c r="K580" s="99"/>
      <x:c r="L580" s="99"/>
      <x:c r="M580" s="99"/>
      <x:c r="N580" s="100"/>
    </x:row>
    <x:row r="581" spans="1:14" s="5" customFormat="1" ht="19.5" customHeight="1">
      <x:c r="A581" s="101" t="s">
        <x:v>153</x:v>
      </x:c>
      <x:c r="B581" s="101"/>
      <x:c r="C581" s="102">
        <x:v>0.11</x:v>
      </x:c>
      <x:c r="D581" s="103" t="s">
        <x:v>250</x:v>
      </x:c>
      <x:c r="E581" s="104"/>
      <x:c r="F581" s="104"/>
      <x:c r="G581" s="104">
        <x:f>G574</x:f>
        <x:v>189749</x:v>
      </x:c>
      <x:c r="H581" s="104">
        <x:f>INT(C581*G581)</x:f>
        <x:v>20872</x:v>
      </x:c>
      <x:c r="I581" s="104"/>
      <x:c r="J581" s="104"/>
      <x:c r="K581" s="104">
        <x:f t="shared" ref="K581:L584" si="72">SUM(E581,G581,I581)</x:f>
        <x:v>189749</x:v>
      </x:c>
      <x:c r="L581" s="104">
        <x:f t="shared" si="72"/>
        <x:v>20872</x:v>
      </x:c>
      <x:c r="M581" s="104"/>
      <x:c r="N581" s="100"/>
    </x:row>
    <x:row r="582" spans="1:14" s="5" customFormat="1" ht="19.5" customHeight="1">
      <x:c r="A582" s="101" t="s">
        <x:v>862</x:v>
      </x:c>
      <x:c r="B582" s="101"/>
      <x:c r="C582" s="102">
        <x:v>0.089999999999999991</x:v>
      </x:c>
      <x:c r="D582" s="103" t="s">
        <x:v>250</x:v>
      </x:c>
      <x:c r="E582" s="104"/>
      <x:c r="F582" s="104"/>
      <x:c r="G582" s="104">
        <x:f>G575</x:f>
        <x:v>148510</x:v>
      </x:c>
      <x:c r="H582" s="104">
        <x:f>INT(C582*G582)</x:f>
        <x:v>13365</x:v>
      </x:c>
      <x:c r="I582" s="104"/>
      <x:c r="J582" s="104"/>
      <x:c r="K582" s="104">
        <x:f t="shared" si="72"/>
        <x:v>148510</x:v>
      </x:c>
      <x:c r="L582" s="104">
        <x:f t="shared" si="72"/>
        <x:v>13365</x:v>
      </x:c>
      <x:c r="M582" s="104"/>
      <x:c r="N582" s="100"/>
    </x:row>
    <x:row r="583" spans="1:14" s="5" customFormat="1" ht="19.5" customHeight="1">
      <x:c r="A583" s="101" t="s">
        <x:v>332</x:v>
      </x:c>
      <x:c r="B583" s="101" t="s">
        <x:v>1175</x:v>
      </x:c>
      <x:c r="C583" s="102">
        <x:v>1</x:v>
      </x:c>
      <x:c r="D583" s="103" t="s">
        <x:v>261</x:v>
      </x:c>
      <x:c r="E583" s="104">
        <x:f>E576</x:f>
        <x:v>3500</x:v>
      </x:c>
      <x:c r="F583" s="104">
        <x:f>INT(C583*E583)</x:f>
        <x:v>3500</x:v>
      </x:c>
      <x:c r="G583" s="104"/>
      <x:c r="H583" s="104"/>
      <x:c r="I583" s="104"/>
      <x:c r="J583" s="104"/>
      <x:c r="K583" s="104">
        <x:f t="shared" si="72"/>
        <x:v>3500</x:v>
      </x:c>
      <x:c r="L583" s="104">
        <x:f t="shared" si="72"/>
        <x:v>3500</x:v>
      </x:c>
      <x:c r="M583" s="104"/>
      <x:c r="N583" s="100"/>
    </x:row>
    <x:row r="584" spans="1:14" s="5" customFormat="1" ht="19.5" customHeight="1">
      <x:c r="A584" s="101" t="s">
        <x:v>748</x:v>
      </x:c>
      <x:c r="B584" s="101" t="s">
        <x:v>86</x:v>
      </x:c>
      <x:c r="C584" s="102">
        <x:v>5</x:v>
      </x:c>
      <x:c r="D584" s="103" t="s">
        <x:v>266</x:v>
      </x:c>
      <x:c r="E584" s="104">
        <x:f>E577</x:f>
        <x:v>400</x:v>
      </x:c>
      <x:c r="F584" s="104">
        <x:f>INT(C584*E584)</x:f>
        <x:v>2000</x:v>
      </x:c>
      <x:c r="G584" s="104"/>
      <x:c r="H584" s="104"/>
      <x:c r="I584" s="104"/>
      <x:c r="J584" s="104"/>
      <x:c r="K584" s="104">
        <x:f t="shared" si="72"/>
        <x:v>400</x:v>
      </x:c>
      <x:c r="L584" s="104">
        <x:f t="shared" si="72"/>
        <x:v>2000</x:v>
      </x:c>
      <x:c r="M584" s="104"/>
      <x:c r="N584" s="100"/>
    </x:row>
    <x:row r="585" spans="1:14" s="5" customFormat="1" ht="19.5" customHeight="1">
      <x:c r="A585" s="101" t="s">
        <x:v>533</x:v>
      </x:c>
      <x:c r="B585" s="101"/>
      <x:c r="C585" s="102"/>
      <x:c r="D585" s="103"/>
      <x:c r="E585" s="104"/>
      <x:c r="F585" s="104">
        <x:f>SUM(F581:F584)</x:f>
        <x:v>5500</x:v>
      </x:c>
      <x:c r="G585" s="104"/>
      <x:c r="H585" s="104">
        <x:f>SUM(H581:H584)</x:f>
        <x:v>34237</x:v>
      </x:c>
      <x:c r="I585" s="104"/>
      <x:c r="J585" s="104">
        <x:f>SUM(J581:J584)</x:f>
        <x:v>0</x:v>
      </x:c>
      <x:c r="K585" s="104"/>
      <x:c r="L585" s="104">
        <x:f>SUM(F585,H585,J585)</x:f>
        <x:v>39737</x:v>
      </x:c>
      <x:c r="M585" s="104"/>
      <x:c r="N585" s="100"/>
    </x:row>
    <x:row r="586" spans="1:14" s="5" customFormat="1" ht="19.5" customHeight="1">
      <x:c r="A586" s="105"/>
      <x:c r="B586" s="105"/>
      <x:c r="C586" s="106"/>
      <x:c r="D586" s="107"/>
      <x:c r="E586" s="108"/>
      <x:c r="F586" s="108"/>
      <x:c r="G586" s="108"/>
      <x:c r="H586" s="108"/>
      <x:c r="I586" s="108"/>
      <x:c r="J586" s="108"/>
      <x:c r="K586" s="108"/>
      <x:c r="L586" s="108"/>
      <x:c r="M586" s="108"/>
      <x:c r="N586" s="100"/>
    </x:row>
    <x:row r="587" spans="1:14" s="5" customFormat="1" ht="19.5" customHeight="1">
      <x:c r="A587" s="96" t="s">
        <x:v>1228</x:v>
      </x:c>
      <x:c r="B587" s="96" t="s">
        <x:v>1020</x:v>
      </x:c>
      <x:c r="C587" s="97"/>
      <x:c r="D587" s="98" t="s">
        <x:v>148</x:v>
      </x:c>
      <x:c r="E587" s="99"/>
      <x:c r="F587" s="99"/>
      <x:c r="G587" s="99"/>
      <x:c r="H587" s="99"/>
      <x:c r="I587" s="99"/>
      <x:c r="J587" s="99"/>
      <x:c r="K587" s="99"/>
      <x:c r="L587" s="99"/>
      <x:c r="M587" s="99"/>
      <x:c r="N587" s="100"/>
    </x:row>
    <x:row r="588" spans="1:14" s="5" customFormat="1" ht="19.5" customHeight="1">
      <x:c r="A588" s="101" t="s">
        <x:v>153</x:v>
      </x:c>
      <x:c r="B588" s="101"/>
      <x:c r="C588" s="102">
        <x:v>0.14999999999999999</x:v>
      </x:c>
      <x:c r="D588" s="103" t="s">
        <x:v>250</x:v>
      </x:c>
      <x:c r="E588" s="104"/>
      <x:c r="F588" s="104"/>
      <x:c r="G588" s="104">
        <x:f>G581</x:f>
        <x:v>189749</x:v>
      </x:c>
      <x:c r="H588" s="104">
        <x:f>INT(C588*G588)</x:f>
        <x:v>28462</x:v>
      </x:c>
      <x:c r="I588" s="104"/>
      <x:c r="J588" s="104"/>
      <x:c r="K588" s="104">
        <x:f t="shared" ref="K588:L591" si="73">SUM(E588,G588,I588)</x:f>
        <x:v>189749</x:v>
      </x:c>
      <x:c r="L588" s="104">
        <x:f t="shared" si="73"/>
        <x:v>28462</x:v>
      </x:c>
      <x:c r="M588" s="104"/>
      <x:c r="N588" s="100"/>
    </x:row>
    <x:row r="589" spans="1:14" s="5" customFormat="1" ht="19.5" customHeight="1">
      <x:c r="A589" s="101" t="s">
        <x:v>862</x:v>
      </x:c>
      <x:c r="B589" s="101"/>
      <x:c r="C589" s="102">
        <x:v>0.12</x:v>
      </x:c>
      <x:c r="D589" s="103" t="s">
        <x:v>250</x:v>
      </x:c>
      <x:c r="E589" s="104"/>
      <x:c r="F589" s="104"/>
      <x:c r="G589" s="104">
        <x:f>G582</x:f>
        <x:v>148510</x:v>
      </x:c>
      <x:c r="H589" s="104">
        <x:f>INT(C589*G589)</x:f>
        <x:v>17821</x:v>
      </x:c>
      <x:c r="I589" s="104"/>
      <x:c r="J589" s="104"/>
      <x:c r="K589" s="104">
        <x:f t="shared" si="73"/>
        <x:v>148510</x:v>
      </x:c>
      <x:c r="L589" s="104">
        <x:f t="shared" si="73"/>
        <x:v>17821</x:v>
      </x:c>
      <x:c r="M589" s="104"/>
      <x:c r="N589" s="100"/>
    </x:row>
    <x:row r="590" spans="1:14" s="5" customFormat="1" ht="19.5" customHeight="1">
      <x:c r="A590" s="101" t="s">
        <x:v>332</x:v>
      </x:c>
      <x:c r="B590" s="101" t="s">
        <x:v>1175</x:v>
      </x:c>
      <x:c r="C590" s="102">
        <x:v>1</x:v>
      </x:c>
      <x:c r="D590" s="103" t="s">
        <x:v>261</x:v>
      </x:c>
      <x:c r="E590" s="104">
        <x:f>E583</x:f>
        <x:v>3500</x:v>
      </x:c>
      <x:c r="F590" s="104">
        <x:f>INT(C590*E590)</x:f>
        <x:v>3500</x:v>
      </x:c>
      <x:c r="G590" s="104"/>
      <x:c r="H590" s="104"/>
      <x:c r="I590" s="104"/>
      <x:c r="J590" s="104"/>
      <x:c r="K590" s="104">
        <x:f t="shared" si="73"/>
        <x:v>3500</x:v>
      </x:c>
      <x:c r="L590" s="104">
        <x:f t="shared" si="73"/>
        <x:v>3500</x:v>
      </x:c>
      <x:c r="M590" s="104"/>
      <x:c r="N590" s="100"/>
    </x:row>
    <x:row r="591" spans="1:14" s="5" customFormat="1" ht="19.5" customHeight="1">
      <x:c r="A591" s="101" t="s">
        <x:v>748</x:v>
      </x:c>
      <x:c r="B591" s="101" t="s">
        <x:v>86</x:v>
      </x:c>
      <x:c r="C591" s="102">
        <x:v>10</x:v>
      </x:c>
      <x:c r="D591" s="103" t="s">
        <x:v>266</x:v>
      </x:c>
      <x:c r="E591" s="104">
        <x:f>E584</x:f>
        <x:v>400</x:v>
      </x:c>
      <x:c r="F591" s="104">
        <x:f>INT(C591*E591)</x:f>
        <x:v>4000</x:v>
      </x:c>
      <x:c r="G591" s="104"/>
      <x:c r="H591" s="104"/>
      <x:c r="I591" s="104"/>
      <x:c r="J591" s="104"/>
      <x:c r="K591" s="104">
        <x:f t="shared" si="73"/>
        <x:v>400</x:v>
      </x:c>
      <x:c r="L591" s="104">
        <x:f t="shared" si="73"/>
        <x:v>4000</x:v>
      </x:c>
      <x:c r="M591" s="104"/>
      <x:c r="N591" s="100"/>
    </x:row>
    <x:row r="592" spans="1:14" s="5" customFormat="1" ht="19.5" customHeight="1">
      <x:c r="A592" s="101" t="s">
        <x:v>533</x:v>
      </x:c>
      <x:c r="B592" s="101"/>
      <x:c r="C592" s="102"/>
      <x:c r="D592" s="103"/>
      <x:c r="E592" s="104"/>
      <x:c r="F592" s="104">
        <x:f>SUM(F588:F591)</x:f>
        <x:v>7500</x:v>
      </x:c>
      <x:c r="G592" s="104"/>
      <x:c r="H592" s="104">
        <x:f>SUM(H588:H591)</x:f>
        <x:v>46283</x:v>
      </x:c>
      <x:c r="I592" s="104"/>
      <x:c r="J592" s="104">
        <x:f>SUM(J588:J591)</x:f>
        <x:v>0</x:v>
      </x:c>
      <x:c r="K592" s="104"/>
      <x:c r="L592" s="104">
        <x:f>SUM(F592,H592,J592)</x:f>
        <x:v>53783</x:v>
      </x:c>
      <x:c r="M592" s="104"/>
      <x:c r="N592" s="100"/>
    </x:row>
    <x:row r="593" spans="1:14" s="5" customFormat="1" ht="19.5" customHeight="1">
      <x:c r="A593" s="105"/>
      <x:c r="B593" s="105"/>
      <x:c r="C593" s="106"/>
      <x:c r="D593" s="107"/>
      <x:c r="E593" s="108"/>
      <x:c r="F593" s="108"/>
      <x:c r="G593" s="108"/>
      <x:c r="H593" s="108"/>
      <x:c r="I593" s="108"/>
      <x:c r="J593" s="108"/>
      <x:c r="K593" s="108"/>
      <x:c r="L593" s="108"/>
      <x:c r="M593" s="108"/>
      <x:c r="N593" s="100"/>
    </x:row>
    <x:row r="594" spans="1:14" s="5" customFormat="1" ht="19.5" customHeight="1">
      <x:c r="A594" s="96" t="s">
        <x:v>1031</x:v>
      </x:c>
      <x:c r="B594" s="96" t="s">
        <x:v>1167</x:v>
      </x:c>
      <x:c r="C594" s="97"/>
      <x:c r="D594" s="98" t="s">
        <x:v>148</x:v>
      </x:c>
      <x:c r="E594" s="99"/>
      <x:c r="F594" s="99"/>
      <x:c r="G594" s="99"/>
      <x:c r="H594" s="99"/>
      <x:c r="I594" s="99"/>
      <x:c r="J594" s="99"/>
      <x:c r="K594" s="99"/>
      <x:c r="L594" s="99"/>
      <x:c r="M594" s="99"/>
      <x:c r="N594" s="100"/>
    </x:row>
    <x:row r="595" spans="1:14" s="5" customFormat="1" ht="19.5" customHeight="1">
      <x:c r="A595" s="101" t="s">
        <x:v>153</x:v>
      </x:c>
      <x:c r="B595" s="101"/>
      <x:c r="C595" s="102">
        <x:v>0.19</x:v>
      </x:c>
      <x:c r="D595" s="103" t="s">
        <x:v>250</x:v>
      </x:c>
      <x:c r="E595" s="104"/>
      <x:c r="F595" s="104"/>
      <x:c r="G595" s="104">
        <x:f>G588</x:f>
        <x:v>189749</x:v>
      </x:c>
      <x:c r="H595" s="104">
        <x:f>INT(C595*G595)</x:f>
        <x:v>36052</x:v>
      </x:c>
      <x:c r="I595" s="104"/>
      <x:c r="J595" s="104"/>
      <x:c r="K595" s="104">
        <x:f t="shared" ref="K595:L598" si="74">SUM(E595,G595,I595)</x:f>
        <x:v>189749</x:v>
      </x:c>
      <x:c r="L595" s="104">
        <x:f t="shared" si="74"/>
        <x:v>36052</x:v>
      </x:c>
      <x:c r="M595" s="104"/>
      <x:c r="N595" s="100"/>
    </x:row>
    <x:row r="596" spans="1:14" s="5" customFormat="1" ht="19.5" customHeight="1">
      <x:c r="A596" s="101" t="s">
        <x:v>862</x:v>
      </x:c>
      <x:c r="B596" s="101"/>
      <x:c r="C596" s="102">
        <x:v>0.14000000000000001</x:v>
      </x:c>
      <x:c r="D596" s="103" t="s">
        <x:v>250</x:v>
      </x:c>
      <x:c r="E596" s="104"/>
      <x:c r="F596" s="104"/>
      <x:c r="G596" s="104">
        <x:f>G589</x:f>
        <x:v>148510</x:v>
      </x:c>
      <x:c r="H596" s="104">
        <x:f>INT(C596*G596)</x:f>
        <x:v>20791</x:v>
      </x:c>
      <x:c r="I596" s="104"/>
      <x:c r="J596" s="104"/>
      <x:c r="K596" s="104">
        <x:f t="shared" si="74"/>
        <x:v>148510</x:v>
      </x:c>
      <x:c r="L596" s="104">
        <x:f t="shared" si="74"/>
        <x:v>20791</x:v>
      </x:c>
      <x:c r="M596" s="104"/>
      <x:c r="N596" s="100"/>
    </x:row>
    <x:row r="597" spans="1:14" s="5" customFormat="1" ht="19.5" customHeight="1">
      <x:c r="A597" s="101" t="s">
        <x:v>332</x:v>
      </x:c>
      <x:c r="B597" s="101" t="s">
        <x:v>1175</x:v>
      </x:c>
      <x:c r="C597" s="102">
        <x:v>1</x:v>
      </x:c>
      <x:c r="D597" s="103" t="s">
        <x:v>261</x:v>
      </x:c>
      <x:c r="E597" s="104">
        <x:f>E590</x:f>
        <x:v>3500</x:v>
      </x:c>
      <x:c r="F597" s="104">
        <x:f>INT(C597*E597)</x:f>
        <x:v>3500</x:v>
      </x:c>
      <x:c r="G597" s="104"/>
      <x:c r="H597" s="104"/>
      <x:c r="I597" s="104"/>
      <x:c r="J597" s="104"/>
      <x:c r="K597" s="104">
        <x:f t="shared" si="74"/>
        <x:v>3500</x:v>
      </x:c>
      <x:c r="L597" s="104">
        <x:f t="shared" si="74"/>
        <x:v>3500</x:v>
      </x:c>
      <x:c r="M597" s="104"/>
      <x:c r="N597" s="100"/>
    </x:row>
    <x:row r="598" spans="1:14" s="5" customFormat="1" ht="19.5" customHeight="1">
      <x:c r="A598" s="101" t="s">
        <x:v>748</x:v>
      </x:c>
      <x:c r="B598" s="101" t="s">
        <x:v>86</x:v>
      </x:c>
      <x:c r="C598" s="102">
        <x:v>10</x:v>
      </x:c>
      <x:c r="D598" s="103" t="s">
        <x:v>266</x:v>
      </x:c>
      <x:c r="E598" s="104">
        <x:f>E591</x:f>
        <x:v>400</x:v>
      </x:c>
      <x:c r="F598" s="104">
        <x:f>INT(C598*E598)</x:f>
        <x:v>4000</x:v>
      </x:c>
      <x:c r="G598" s="104"/>
      <x:c r="H598" s="104"/>
      <x:c r="I598" s="104"/>
      <x:c r="J598" s="104"/>
      <x:c r="K598" s="104">
        <x:f t="shared" si="74"/>
        <x:v>400</x:v>
      </x:c>
      <x:c r="L598" s="104">
        <x:f t="shared" si="74"/>
        <x:v>4000</x:v>
      </x:c>
      <x:c r="M598" s="104"/>
      <x:c r="N598" s="100"/>
    </x:row>
    <x:row r="599" spans="1:14" s="5" customFormat="1" ht="19.5" customHeight="1">
      <x:c r="A599" s="101" t="s">
        <x:v>533</x:v>
      </x:c>
      <x:c r="B599" s="101"/>
      <x:c r="C599" s="102"/>
      <x:c r="D599" s="103"/>
      <x:c r="E599" s="104"/>
      <x:c r="F599" s="104">
        <x:f>SUM(F595:F598)</x:f>
        <x:v>7500</x:v>
      </x:c>
      <x:c r="G599" s="104"/>
      <x:c r="H599" s="104">
        <x:f>SUM(H595:H598)</x:f>
        <x:v>56843</x:v>
      </x:c>
      <x:c r="I599" s="104"/>
      <x:c r="J599" s="104">
        <x:f>SUM(J595:J598)</x:f>
        <x:v>0</x:v>
      </x:c>
      <x:c r="K599" s="104"/>
      <x:c r="L599" s="104">
        <x:f>SUM(F599,H599,J599)</x:f>
        <x:v>64343</x:v>
      </x:c>
      <x:c r="M599" s="104"/>
      <x:c r="N599" s="100"/>
    </x:row>
    <x:row r="600" spans="1:14" s="5" customFormat="1" ht="19.5" customHeight="1">
      <x:c r="A600" s="105"/>
      <x:c r="B600" s="105"/>
      <x:c r="C600" s="106"/>
      <x:c r="D600" s="107"/>
      <x:c r="E600" s="108"/>
      <x:c r="F600" s="108"/>
      <x:c r="G600" s="108"/>
      <x:c r="H600" s="108"/>
      <x:c r="I600" s="108"/>
      <x:c r="J600" s="108"/>
      <x:c r="K600" s="108"/>
      <x:c r="L600" s="108"/>
      <x:c r="M600" s="108"/>
      <x:c r="N600" s="100"/>
    </x:row>
    <x:row r="601" spans="1:14" s="5" customFormat="1" ht="19.5" customHeight="1">
      <x:c r="A601" s="96" t="s">
        <x:v>1044</x:v>
      </x:c>
      <x:c r="B601" s="96" t="s">
        <x:v>1421</x:v>
      </x:c>
      <x:c r="C601" s="97"/>
      <x:c r="D601" s="98" t="s">
        <x:v>148</x:v>
      </x:c>
      <x:c r="E601" s="99"/>
      <x:c r="F601" s="99"/>
      <x:c r="G601" s="99"/>
      <x:c r="H601" s="99"/>
      <x:c r="I601" s="99"/>
      <x:c r="J601" s="99"/>
      <x:c r="K601" s="99"/>
      <x:c r="L601" s="99"/>
      <x:c r="M601" s="99"/>
      <x:c r="N601" s="100"/>
    </x:row>
    <x:row r="602" spans="1:14" s="5" customFormat="1" ht="19.5" customHeight="1">
      <x:c r="A602" s="101" t="s">
        <x:v>153</x:v>
      </x:c>
      <x:c r="B602" s="101"/>
      <x:c r="C602" s="102">
        <x:v>0.13</x:v>
      </x:c>
      <x:c r="D602" s="103" t="s">
        <x:v>250</x:v>
      </x:c>
      <x:c r="E602" s="104"/>
      <x:c r="F602" s="104"/>
      <x:c r="G602" s="104">
        <x:f>G595</x:f>
        <x:v>189749</x:v>
      </x:c>
      <x:c r="H602" s="104">
        <x:f>INT(C602*G602)</x:f>
        <x:v>24667</x:v>
      </x:c>
      <x:c r="I602" s="104"/>
      <x:c r="J602" s="104"/>
      <x:c r="K602" s="104">
        <x:f t="shared" ref="K602:L606" si="75">SUM(E602,G602,I602)</x:f>
        <x:v>189749</x:v>
      </x:c>
      <x:c r="L602" s="104">
        <x:f t="shared" si="75"/>
        <x:v>24667</x:v>
      </x:c>
      <x:c r="M602" s="104"/>
      <x:c r="N602" s="100"/>
    </x:row>
    <x:row r="603" spans="1:14" s="5" customFormat="1" ht="19.5" customHeight="1">
      <x:c r="A603" s="101" t="s">
        <x:v>862</x:v>
      </x:c>
      <x:c r="B603" s="101"/>
      <x:c r="C603" s="102">
        <x:v>0.070000000000000007</x:v>
      </x:c>
      <x:c r="D603" s="103" t="s">
        <x:v>250</x:v>
      </x:c>
      <x:c r="E603" s="104"/>
      <x:c r="F603" s="104"/>
      <x:c r="G603" s="104">
        <x:f>G596</x:f>
        <x:v>148510</x:v>
      </x:c>
      <x:c r="H603" s="104">
        <x:f>INT(C603*G603)</x:f>
        <x:v>10395</x:v>
      </x:c>
      <x:c r="I603" s="104"/>
      <x:c r="J603" s="104"/>
      <x:c r="K603" s="104">
        <x:f t="shared" si="75"/>
        <x:v>148510</x:v>
      </x:c>
      <x:c r="L603" s="104">
        <x:f t="shared" si="75"/>
        <x:v>10395</x:v>
      </x:c>
      <x:c r="M603" s="104"/>
      <x:c r="N603" s="100"/>
    </x:row>
    <x:row r="604" spans="1:14" s="5" customFormat="1" ht="19.5" customHeight="1">
      <x:c r="A604" s="101" t="s">
        <x:v>227</x:v>
      </x:c>
      <x:c r="B604" s="101" t="s">
        <x:v>123</x:v>
      </x:c>
      <x:c r="C604" s="102">
        <x:v>0.26000000000000001</x:v>
      </x:c>
      <x:c r="D604" s="103" t="s">
        <x:v>220</x:v>
      </x:c>
      <x:c r="E604" s="104">
        <x:f>E48</x:f>
        <x:v>18321</x:v>
      </x:c>
      <x:c r="F604" s="104">
        <x:f>INT(C604*E604)</x:f>
        <x:v>4763</x:v>
      </x:c>
      <x:c r="G604" s="104">
        <x:f>G48</x:f>
        <x:v>47849</x:v>
      </x:c>
      <x:c r="H604" s="104">
        <x:f>INT(C604*G604)</x:f>
        <x:v>12440</x:v>
      </x:c>
      <x:c r="I604" s="104">
        <x:f>I48</x:f>
        <x:v>15965</x:v>
      </x:c>
      <x:c r="J604" s="104">
        <x:f>INT(C604*I604)</x:f>
        <x:v>4150</x:v>
      </x:c>
      <x:c r="K604" s="104">
        <x:f t="shared" si="75"/>
        <x:v>82135</x:v>
      </x:c>
      <x:c r="L604" s="104">
        <x:f t="shared" si="75"/>
        <x:v>21353</x:v>
      </x:c>
      <x:c r="M604" s="104"/>
      <x:c r="N604" s="100"/>
    </x:row>
    <x:row r="605" spans="1:14" s="5" customFormat="1" ht="19.5" customHeight="1">
      <x:c r="A605" s="101" t="s">
        <x:v>332</x:v>
      </x:c>
      <x:c r="B605" s="101" t="s">
        <x:v>1227</x:v>
      </x:c>
      <x:c r="C605" s="102">
        <x:v>1</x:v>
      </x:c>
      <x:c r="D605" s="103" t="s">
        <x:v>261</x:v>
      </x:c>
      <x:c r="E605" s="104">
        <x:f>E34</x:f>
        <x:v>5400</x:v>
      </x:c>
      <x:c r="F605" s="104">
        <x:f>INT(C605*E605)</x:f>
        <x:v>5400</x:v>
      </x:c>
      <x:c r="G605" s="104"/>
      <x:c r="H605" s="104"/>
      <x:c r="I605" s="104"/>
      <x:c r="J605" s="104"/>
      <x:c r="K605" s="104">
        <x:f t="shared" si="75"/>
        <x:v>5400</x:v>
      </x:c>
      <x:c r="L605" s="104">
        <x:f t="shared" si="75"/>
        <x:v>5400</x:v>
      </x:c>
      <x:c r="M605" s="104"/>
      <x:c r="N605" s="100"/>
    </x:row>
    <x:row r="606" spans="1:14" s="5" customFormat="1" ht="19.5" customHeight="1">
      <x:c r="A606" s="101" t="s">
        <x:v>748</x:v>
      </x:c>
      <x:c r="B606" s="101" t="s">
        <x:v>86</x:v>
      </x:c>
      <x:c r="C606" s="102">
        <x:v>15</x:v>
      </x:c>
      <x:c r="D606" s="103" t="s">
        <x:v>266</x:v>
      </x:c>
      <x:c r="E606" s="104">
        <x:f>E598</x:f>
        <x:v>400</x:v>
      </x:c>
      <x:c r="F606" s="104">
        <x:f>INT(C606*E606)</x:f>
        <x:v>6000</x:v>
      </x:c>
      <x:c r="G606" s="104"/>
      <x:c r="H606" s="104"/>
      <x:c r="I606" s="104"/>
      <x:c r="J606" s="104"/>
      <x:c r="K606" s="104">
        <x:f t="shared" si="75"/>
        <x:v>400</x:v>
      </x:c>
      <x:c r="L606" s="104">
        <x:f t="shared" si="75"/>
        <x:v>6000</x:v>
      </x:c>
      <x:c r="M606" s="104"/>
      <x:c r="N606" s="100"/>
    </x:row>
    <x:row r="607" spans="1:14" s="5" customFormat="1" ht="19.5" customHeight="1">
      <x:c r="A607" s="101" t="s">
        <x:v>533</x:v>
      </x:c>
      <x:c r="B607" s="101"/>
      <x:c r="C607" s="102"/>
      <x:c r="D607" s="103"/>
      <x:c r="E607" s="104"/>
      <x:c r="F607" s="104">
        <x:f>SUM(F602:F606)</x:f>
        <x:v>16163</x:v>
      </x:c>
      <x:c r="G607" s="104"/>
      <x:c r="H607" s="104">
        <x:f>SUM(H602:H606)</x:f>
        <x:v>47502</x:v>
      </x:c>
      <x:c r="I607" s="104"/>
      <x:c r="J607" s="104">
        <x:f>SUM(J602:J606)</x:f>
        <x:v>4150</x:v>
      </x:c>
      <x:c r="K607" s="104"/>
      <x:c r="L607" s="104">
        <x:f>SUM(F607,H607,J607)</x:f>
        <x:v>67815</x:v>
      </x:c>
      <x:c r="M607" s="104"/>
      <x:c r="N607" s="100"/>
    </x:row>
    <x:row r="608" spans="1:14" s="5" customFormat="1" ht="19.5" customHeight="1">
      <x:c r="A608" s="105"/>
      <x:c r="B608" s="105"/>
      <x:c r="C608" s="106"/>
      <x:c r="D608" s="107"/>
      <x:c r="E608" s="108"/>
      <x:c r="F608" s="108"/>
      <x:c r="G608" s="108"/>
      <x:c r="H608" s="108"/>
      <x:c r="I608" s="108"/>
      <x:c r="J608" s="108"/>
      <x:c r="K608" s="108"/>
      <x:c r="L608" s="108"/>
      <x:c r="M608" s="108"/>
      <x:c r="N608" s="100"/>
    </x:row>
    <x:row r="609" spans="1:14" s="5" customFormat="1" ht="19.5" customHeight="1">
      <x:c r="A609" s="96" t="s">
        <x:v>1200</x:v>
      </x:c>
      <x:c r="B609" s="96" t="s">
        <x:v>1424</x:v>
      </x:c>
      <x:c r="C609" s="97"/>
      <x:c r="D609" s="98" t="s">
        <x:v>148</x:v>
      </x:c>
      <x:c r="E609" s="99"/>
      <x:c r="F609" s="99"/>
      <x:c r="G609" s="99"/>
      <x:c r="H609" s="99"/>
      <x:c r="I609" s="99"/>
      <x:c r="J609" s="99"/>
      <x:c r="K609" s="99"/>
      <x:c r="L609" s="99"/>
      <x:c r="M609" s="99"/>
      <x:c r="N609" s="100"/>
    </x:row>
    <x:row r="610" spans="1:14" s="5" customFormat="1" ht="19.5" customHeight="1">
      <x:c r="A610" s="101" t="s">
        <x:v>153</x:v>
      </x:c>
      <x:c r="B610" s="101"/>
      <x:c r="C610" s="102">
        <x:v>0.14999999999999999</x:v>
      </x:c>
      <x:c r="D610" s="103" t="s">
        <x:v>250</x:v>
      </x:c>
      <x:c r="E610" s="104"/>
      <x:c r="F610" s="104"/>
      <x:c r="G610" s="104">
        <x:f>G602</x:f>
        <x:v>189749</x:v>
      </x:c>
      <x:c r="H610" s="104">
        <x:f>INT(C610*G610)</x:f>
        <x:v>28462</x:v>
      </x:c>
      <x:c r="I610" s="104"/>
      <x:c r="J610" s="104"/>
      <x:c r="K610" s="104">
        <x:f t="shared" ref="K610:L614" si="76">SUM(E610,G610,I610)</x:f>
        <x:v>189749</x:v>
      </x:c>
      <x:c r="L610" s="104">
        <x:f t="shared" si="76"/>
        <x:v>28462</x:v>
      </x:c>
      <x:c r="M610" s="104"/>
      <x:c r="N610" s="100"/>
    </x:row>
    <x:row r="611" spans="1:14" s="5" customFormat="1" ht="19.5" customHeight="1">
      <x:c r="A611" s="101" t="s">
        <x:v>862</x:v>
      </x:c>
      <x:c r="B611" s="101"/>
      <x:c r="C611" s="102">
        <x:v>0.080000000000000004</x:v>
      </x:c>
      <x:c r="D611" s="103" t="s">
        <x:v>250</x:v>
      </x:c>
      <x:c r="E611" s="104"/>
      <x:c r="F611" s="104"/>
      <x:c r="G611" s="104">
        <x:f>G603</x:f>
        <x:v>148510</x:v>
      </x:c>
      <x:c r="H611" s="104">
        <x:f>INT(C611*G611)</x:f>
        <x:v>11880</x:v>
      </x:c>
      <x:c r="I611" s="104"/>
      <x:c r="J611" s="104"/>
      <x:c r="K611" s="104">
        <x:f t="shared" si="76"/>
        <x:v>148510</x:v>
      </x:c>
      <x:c r="L611" s="104">
        <x:f t="shared" si="76"/>
        <x:v>11880</x:v>
      </x:c>
      <x:c r="M611" s="104"/>
      <x:c r="N611" s="100"/>
    </x:row>
    <x:row r="612" spans="1:14" s="5" customFormat="1" ht="19.5" customHeight="1">
      <x:c r="A612" s="101" t="s">
        <x:v>227</x:v>
      </x:c>
      <x:c r="B612" s="101" t="s">
        <x:v>123</x:v>
      </x:c>
      <x:c r="C612" s="102">
        <x:v>0.31</x:v>
      </x:c>
      <x:c r="D612" s="103" t="s">
        <x:v>220</x:v>
      </x:c>
      <x:c r="E612" s="104">
        <x:f>E604</x:f>
        <x:v>18321</x:v>
      </x:c>
      <x:c r="F612" s="104">
        <x:f>INT(C612*E612)</x:f>
        <x:v>5679</x:v>
      </x:c>
      <x:c r="G612" s="104">
        <x:f>G604</x:f>
        <x:v>47849</x:v>
      </x:c>
      <x:c r="H612" s="104">
        <x:f>INT(C612*G612)</x:f>
        <x:v>14833</x:v>
      </x:c>
      <x:c r="I612" s="104">
        <x:f>I604</x:f>
        <x:v>15965</x:v>
      </x:c>
      <x:c r="J612" s="104">
        <x:f>INT(C612*I612)</x:f>
        <x:v>4949</x:v>
      </x:c>
      <x:c r="K612" s="104">
        <x:f t="shared" si="76"/>
        <x:v>82135</x:v>
      </x:c>
      <x:c r="L612" s="104">
        <x:f t="shared" si="76"/>
        <x:v>25461</x:v>
      </x:c>
      <x:c r="M612" s="104"/>
      <x:c r="N612" s="100"/>
    </x:row>
    <x:row r="613" spans="1:14" s="5" customFormat="1" ht="19.5" customHeight="1">
      <x:c r="A613" s="101" t="s">
        <x:v>332</x:v>
      </x:c>
      <x:c r="B613" s="101" t="s">
        <x:v>1227</x:v>
      </x:c>
      <x:c r="C613" s="102">
        <x:v>1</x:v>
      </x:c>
      <x:c r="D613" s="103" t="s">
        <x:v>261</x:v>
      </x:c>
      <x:c r="E613" s="104">
        <x:f>E605</x:f>
        <x:v>5400</x:v>
      </x:c>
      <x:c r="F613" s="104">
        <x:f>INT(C613*E613)</x:f>
        <x:v>5400</x:v>
      </x:c>
      <x:c r="G613" s="104"/>
      <x:c r="H613" s="104"/>
      <x:c r="I613" s="104"/>
      <x:c r="J613" s="104"/>
      <x:c r="K613" s="104">
        <x:f t="shared" si="76"/>
        <x:v>5400</x:v>
      </x:c>
      <x:c r="L613" s="104">
        <x:f t="shared" si="76"/>
        <x:v>5400</x:v>
      </x:c>
      <x:c r="M613" s="104"/>
      <x:c r="N613" s="100"/>
    </x:row>
    <x:row r="614" spans="1:14" s="5" customFormat="1" ht="19.5" customHeight="1">
      <x:c r="A614" s="101" t="s">
        <x:v>748</x:v>
      </x:c>
      <x:c r="B614" s="101" t="s">
        <x:v>86</x:v>
      </x:c>
      <x:c r="C614" s="102">
        <x:v>20</x:v>
      </x:c>
      <x:c r="D614" s="103" t="s">
        <x:v>266</x:v>
      </x:c>
      <x:c r="E614" s="104">
        <x:f>E606</x:f>
        <x:v>400</x:v>
      </x:c>
      <x:c r="F614" s="104">
        <x:f>INT(C614*E614)</x:f>
        <x:v>8000</x:v>
      </x:c>
      <x:c r="G614" s="104"/>
      <x:c r="H614" s="104"/>
      <x:c r="I614" s="104"/>
      <x:c r="J614" s="104"/>
      <x:c r="K614" s="104">
        <x:f t="shared" si="76"/>
        <x:v>400</x:v>
      </x:c>
      <x:c r="L614" s="104">
        <x:f t="shared" si="76"/>
        <x:v>8000</x:v>
      </x:c>
      <x:c r="M614" s="104"/>
      <x:c r="N614" s="100"/>
    </x:row>
    <x:row r="615" spans="1:14" s="5" customFormat="1" ht="19.5" customHeight="1">
      <x:c r="A615" s="101" t="s">
        <x:v>533</x:v>
      </x:c>
      <x:c r="B615" s="101"/>
      <x:c r="C615" s="102"/>
      <x:c r="D615" s="103"/>
      <x:c r="E615" s="104"/>
      <x:c r="F615" s="104">
        <x:f>SUM(F610:F614)</x:f>
        <x:v>19079</x:v>
      </x:c>
      <x:c r="G615" s="104"/>
      <x:c r="H615" s="104">
        <x:f>SUM(H610:H614)</x:f>
        <x:v>55175</x:v>
      </x:c>
      <x:c r="I615" s="104"/>
      <x:c r="J615" s="104">
        <x:f>SUM(J610:J614)</x:f>
        <x:v>4949</x:v>
      </x:c>
      <x:c r="K615" s="104"/>
      <x:c r="L615" s="104">
        <x:f>SUM(F615,H615,J615)</x:f>
        <x:v>79203</x:v>
      </x:c>
      <x:c r="M615" s="104"/>
      <x:c r="N615" s="100"/>
    </x:row>
    <x:row r="616" spans="1:14" s="5" customFormat="1" ht="19.5" customHeight="1">
      <x:c r="A616" s="105"/>
      <x:c r="B616" s="105"/>
      <x:c r="C616" s="106"/>
      <x:c r="D616" s="107"/>
      <x:c r="E616" s="108"/>
      <x:c r="F616" s="108"/>
      <x:c r="G616" s="108"/>
      <x:c r="H616" s="108"/>
      <x:c r="I616" s="108"/>
      <x:c r="J616" s="108"/>
      <x:c r="K616" s="108"/>
      <x:c r="L616" s="108"/>
      <x:c r="M616" s="108"/>
      <x:c r="N616" s="100"/>
    </x:row>
    <x:row r="617" spans="1:14" s="5" customFormat="1" ht="19.5" customHeight="1">
      <x:c r="A617" s="96" t="s">
        <x:v>1471</x:v>
      </x:c>
      <x:c r="B617" s="96" t="s">
        <x:v>1412</x:v>
      </x:c>
      <x:c r="C617" s="97"/>
      <x:c r="D617" s="98" t="s">
        <x:v>148</x:v>
      </x:c>
      <x:c r="E617" s="99"/>
      <x:c r="F617" s="99"/>
      <x:c r="G617" s="99"/>
      <x:c r="H617" s="99"/>
      <x:c r="I617" s="99"/>
      <x:c r="J617" s="99"/>
      <x:c r="K617" s="99"/>
      <x:c r="L617" s="99"/>
      <x:c r="M617" s="99"/>
      <x:c r="N617" s="100"/>
    </x:row>
    <x:row r="618" spans="1:14" s="5" customFormat="1" ht="19.5" customHeight="1">
      <x:c r="A618" s="101" t="s">
        <x:v>153</x:v>
      </x:c>
      <x:c r="B618" s="101"/>
      <x:c r="C618" s="102">
        <x:v>0.16</x:v>
      </x:c>
      <x:c r="D618" s="103" t="s">
        <x:v>250</x:v>
      </x:c>
      <x:c r="E618" s="104"/>
      <x:c r="F618" s="104"/>
      <x:c r="G618" s="104">
        <x:f>G610</x:f>
        <x:v>189749</x:v>
      </x:c>
      <x:c r="H618" s="104">
        <x:f>INT(C618*G618)</x:f>
        <x:v>30359</x:v>
      </x:c>
      <x:c r="I618" s="104"/>
      <x:c r="J618" s="104"/>
      <x:c r="K618" s="104">
        <x:f t="shared" ref="K618:L622" si="77">SUM(E618,G618,I618)</x:f>
        <x:v>189749</x:v>
      </x:c>
      <x:c r="L618" s="104">
        <x:f t="shared" si="77"/>
        <x:v>30359</x:v>
      </x:c>
      <x:c r="M618" s="104"/>
      <x:c r="N618" s="100"/>
    </x:row>
    <x:row r="619" spans="1:14" s="5" customFormat="1" ht="19.5" customHeight="1">
      <x:c r="A619" s="101" t="s">
        <x:v>862</x:v>
      </x:c>
      <x:c r="B619" s="101"/>
      <x:c r="C619" s="102">
        <x:v>0.089999999999999991</x:v>
      </x:c>
      <x:c r="D619" s="103" t="s">
        <x:v>250</x:v>
      </x:c>
      <x:c r="E619" s="104"/>
      <x:c r="F619" s="104"/>
      <x:c r="G619" s="104">
        <x:f>G611</x:f>
        <x:v>148510</x:v>
      </x:c>
      <x:c r="H619" s="104">
        <x:f>INT(C619*G619)</x:f>
        <x:v>13365</x:v>
      </x:c>
      <x:c r="I619" s="104"/>
      <x:c r="J619" s="104"/>
      <x:c r="K619" s="104">
        <x:f t="shared" si="77"/>
        <x:v>148510</x:v>
      </x:c>
      <x:c r="L619" s="104">
        <x:f t="shared" si="77"/>
        <x:v>13365</x:v>
      </x:c>
      <x:c r="M619" s="104"/>
      <x:c r="N619" s="100"/>
    </x:row>
    <x:row r="620" spans="1:14" s="5" customFormat="1" ht="19.5" customHeight="1">
      <x:c r="A620" s="101" t="s">
        <x:v>227</x:v>
      </x:c>
      <x:c r="B620" s="101" t="s">
        <x:v>123</x:v>
      </x:c>
      <x:c r="C620" s="102">
        <x:v>0.34999999999999998</x:v>
      </x:c>
      <x:c r="D620" s="103" t="s">
        <x:v>220</x:v>
      </x:c>
      <x:c r="E620" s="104">
        <x:f>E612</x:f>
        <x:v>18321</x:v>
      </x:c>
      <x:c r="F620" s="104">
        <x:f>INT(C620*E620)</x:f>
        <x:v>6412</x:v>
      </x:c>
      <x:c r="G620" s="104">
        <x:f>G612</x:f>
        <x:v>47849</x:v>
      </x:c>
      <x:c r="H620" s="104">
        <x:f>INT(C620*G620)</x:f>
        <x:v>16747</x:v>
      </x:c>
      <x:c r="I620" s="104">
        <x:f>I612</x:f>
        <x:v>15965</x:v>
      </x:c>
      <x:c r="J620" s="104">
        <x:f>INT(C620*I620)</x:f>
        <x:v>5587</x:v>
      </x:c>
      <x:c r="K620" s="104">
        <x:f t="shared" si="77"/>
        <x:v>82135</x:v>
      </x:c>
      <x:c r="L620" s="104">
        <x:f t="shared" si="77"/>
        <x:v>28746</x:v>
      </x:c>
      <x:c r="M620" s="104"/>
      <x:c r="N620" s="100"/>
    </x:row>
    <x:row r="621" spans="1:14" s="5" customFormat="1" ht="19.5" customHeight="1">
      <x:c r="A621" s="101" t="s">
        <x:v>332</x:v>
      </x:c>
      <x:c r="B621" s="101" t="s">
        <x:v>1240</x:v>
      </x:c>
      <x:c r="C621" s="102">
        <x:v>1</x:v>
      </x:c>
      <x:c r="D621" s="103" t="s">
        <x:v>261</x:v>
      </x:c>
      <x:c r="E621" s="104">
        <x:f>E440</x:f>
        <x:v>11400</x:v>
      </x:c>
      <x:c r="F621" s="104">
        <x:f>INT(C621*E621)</x:f>
        <x:v>11400</x:v>
      </x:c>
      <x:c r="G621" s="104"/>
      <x:c r="H621" s="104"/>
      <x:c r="I621" s="104"/>
      <x:c r="J621" s="104"/>
      <x:c r="K621" s="104">
        <x:f t="shared" si="77"/>
        <x:v>11400</x:v>
      </x:c>
      <x:c r="L621" s="104">
        <x:f t="shared" si="77"/>
        <x:v>11400</x:v>
      </x:c>
      <x:c r="M621" s="104"/>
      <x:c r="N621" s="100"/>
    </x:row>
    <x:row r="622" spans="1:14" s="5" customFormat="1" ht="19.5" customHeight="1">
      <x:c r="A622" s="101" t="s">
        <x:v>748</x:v>
      </x:c>
      <x:c r="B622" s="101" t="s">
        <x:v>86</x:v>
      </x:c>
      <x:c r="C622" s="102">
        <x:v>30</x:v>
      </x:c>
      <x:c r="D622" s="103" t="s">
        <x:v>266</x:v>
      </x:c>
      <x:c r="E622" s="104">
        <x:f>E614</x:f>
        <x:v>400</x:v>
      </x:c>
      <x:c r="F622" s="104">
        <x:f>INT(C622*E622)</x:f>
        <x:v>12000</x:v>
      </x:c>
      <x:c r="G622" s="104"/>
      <x:c r="H622" s="104"/>
      <x:c r="I622" s="104"/>
      <x:c r="J622" s="104"/>
      <x:c r="K622" s="104">
        <x:f t="shared" si="77"/>
        <x:v>400</x:v>
      </x:c>
      <x:c r="L622" s="104">
        <x:f t="shared" si="77"/>
        <x:v>12000</x:v>
      </x:c>
      <x:c r="M622" s="104"/>
      <x:c r="N622" s="100"/>
    </x:row>
    <x:row r="623" spans="1:14" s="5" customFormat="1" ht="19.5" customHeight="1">
      <x:c r="A623" s="101" t="s">
        <x:v>533</x:v>
      </x:c>
      <x:c r="B623" s="101"/>
      <x:c r="C623" s="102"/>
      <x:c r="D623" s="103"/>
      <x:c r="E623" s="104"/>
      <x:c r="F623" s="104">
        <x:f>SUM(F618:F622)</x:f>
        <x:v>29812</x:v>
      </x:c>
      <x:c r="G623" s="104"/>
      <x:c r="H623" s="104">
        <x:f>SUM(H618:H622)</x:f>
        <x:v>60471</x:v>
      </x:c>
      <x:c r="I623" s="104"/>
      <x:c r="J623" s="104">
        <x:f>SUM(J618:J622)</x:f>
        <x:v>5587</x:v>
      </x:c>
      <x:c r="K623" s="104"/>
      <x:c r="L623" s="104">
        <x:f>SUM(F623,H623,J623)</x:f>
        <x:v>95870</x:v>
      </x:c>
      <x:c r="M623" s="104"/>
      <x:c r="N623" s="100"/>
    </x:row>
    <x:row r="624" spans="1:14" s="5" customFormat="1" ht="19.5" customHeight="1">
      <x:c r="A624" s="105"/>
      <x:c r="B624" s="105"/>
      <x:c r="C624" s="106"/>
      <x:c r="D624" s="107"/>
      <x:c r="E624" s="108"/>
      <x:c r="F624" s="108"/>
      <x:c r="G624" s="108"/>
      <x:c r="H624" s="108"/>
      <x:c r="I624" s="108"/>
      <x:c r="J624" s="108"/>
      <x:c r="K624" s="108"/>
      <x:c r="L624" s="108"/>
      <x:c r="M624" s="108"/>
      <x:c r="N624" s="100"/>
    </x:row>
    <x:row r="625" spans="1:14" s="5" customFormat="1" ht="19.5" customHeight="1">
      <x:c r="A625" s="96" t="s">
        <x:v>1445</x:v>
      </x:c>
      <x:c r="B625" s="96" t="s">
        <x:v>1241</x:v>
      </x:c>
      <x:c r="C625" s="97"/>
      <x:c r="D625" s="98" t="s">
        <x:v>148</x:v>
      </x:c>
      <x:c r="E625" s="99"/>
      <x:c r="F625" s="99"/>
      <x:c r="G625" s="99"/>
      <x:c r="H625" s="99"/>
      <x:c r="I625" s="99"/>
      <x:c r="J625" s="99"/>
      <x:c r="K625" s="99"/>
      <x:c r="L625" s="99"/>
      <x:c r="M625" s="99"/>
      <x:c r="N625" s="100"/>
    </x:row>
    <x:row r="626" spans="1:14" s="5" customFormat="1" ht="19.5" customHeight="1">
      <x:c r="A626" s="101" t="s">
        <x:v>153</x:v>
      </x:c>
      <x:c r="B626" s="101"/>
      <x:c r="C626" s="102">
        <x:v>0.17000000000000001</x:v>
      </x:c>
      <x:c r="D626" s="103" t="s">
        <x:v>250</x:v>
      </x:c>
      <x:c r="E626" s="104"/>
      <x:c r="F626" s="104"/>
      <x:c r="G626" s="104">
        <x:f>G618</x:f>
        <x:v>189749</x:v>
      </x:c>
      <x:c r="H626" s="104">
        <x:f>INT(C626*G626)</x:f>
        <x:v>32257</x:v>
      </x:c>
      <x:c r="I626" s="104"/>
      <x:c r="J626" s="104"/>
      <x:c r="K626" s="104">
        <x:f t="shared" ref="K626:L630" si="78">SUM(E626,G626,I626)</x:f>
        <x:v>189749</x:v>
      </x:c>
      <x:c r="L626" s="104">
        <x:f t="shared" si="78"/>
        <x:v>32257</x:v>
      </x:c>
      <x:c r="M626" s="104"/>
      <x:c r="N626" s="100"/>
    </x:row>
    <x:row r="627" spans="1:14" s="5" customFormat="1" ht="19.5" customHeight="1">
      <x:c r="A627" s="101" t="s">
        <x:v>862</x:v>
      </x:c>
      <x:c r="B627" s="101"/>
      <x:c r="C627" s="102">
        <x:v>0.10000000000000001</x:v>
      </x:c>
      <x:c r="D627" s="103" t="s">
        <x:v>250</x:v>
      </x:c>
      <x:c r="E627" s="104"/>
      <x:c r="F627" s="104"/>
      <x:c r="G627" s="104">
        <x:f>G619</x:f>
        <x:v>148510</x:v>
      </x:c>
      <x:c r="H627" s="104">
        <x:f>INT(C627*G627)</x:f>
        <x:v>14851</x:v>
      </x:c>
      <x:c r="I627" s="104"/>
      <x:c r="J627" s="104"/>
      <x:c r="K627" s="104">
        <x:f t="shared" si="78"/>
        <x:v>148510</x:v>
      </x:c>
      <x:c r="L627" s="104">
        <x:f t="shared" si="78"/>
        <x:v>14851</x:v>
      </x:c>
      <x:c r="M627" s="104"/>
      <x:c r="N627" s="100"/>
    </x:row>
    <x:row r="628" spans="1:14" s="5" customFormat="1" ht="19.5" customHeight="1">
      <x:c r="A628" s="101" t="s">
        <x:v>227</x:v>
      </x:c>
      <x:c r="B628" s="101" t="s">
        <x:v>123</x:v>
      </x:c>
      <x:c r="C628" s="102">
        <x:v>0.40000000000000002</x:v>
      </x:c>
      <x:c r="D628" s="103" t="s">
        <x:v>220</x:v>
      </x:c>
      <x:c r="E628" s="104">
        <x:f>E620</x:f>
        <x:v>18321</x:v>
      </x:c>
      <x:c r="F628" s="104">
        <x:f>INT(C628*E628)</x:f>
        <x:v>7328</x:v>
      </x:c>
      <x:c r="G628" s="104">
        <x:f>G620</x:f>
        <x:v>47849</x:v>
      </x:c>
      <x:c r="H628" s="104">
        <x:f>INT(C628*G628)</x:f>
        <x:v>19139</x:v>
      </x:c>
      <x:c r="I628" s="104">
        <x:f>I620</x:f>
        <x:v>15965</x:v>
      </x:c>
      <x:c r="J628" s="104">
        <x:f>INT(C628*I628)</x:f>
        <x:v>6386</x:v>
      </x:c>
      <x:c r="K628" s="104">
        <x:f t="shared" si="78"/>
        <x:v>82135</x:v>
      </x:c>
      <x:c r="L628" s="104">
        <x:f t="shared" si="78"/>
        <x:v>32853</x:v>
      </x:c>
      <x:c r="M628" s="104"/>
      <x:c r="N628" s="100"/>
    </x:row>
    <x:row r="629" spans="1:14" s="5" customFormat="1" ht="19.5" customHeight="1">
      <x:c r="A629" s="101" t="s">
        <x:v>332</x:v>
      </x:c>
      <x:c r="B629" s="101" t="s">
        <x:v>1240</x:v>
      </x:c>
      <x:c r="C629" s="102">
        <x:v>1</x:v>
      </x:c>
      <x:c r="D629" s="103" t="s">
        <x:v>261</x:v>
      </x:c>
      <x:c r="E629" s="104">
        <x:f>E621</x:f>
        <x:v>11400</x:v>
      </x:c>
      <x:c r="F629" s="104">
        <x:f>INT(C629*E629)</x:f>
        <x:v>11400</x:v>
      </x:c>
      <x:c r="G629" s="104"/>
      <x:c r="H629" s="104"/>
      <x:c r="I629" s="104"/>
      <x:c r="J629" s="104"/>
      <x:c r="K629" s="104">
        <x:f t="shared" si="78"/>
        <x:v>11400</x:v>
      </x:c>
      <x:c r="L629" s="104">
        <x:f t="shared" si="78"/>
        <x:v>11400</x:v>
      </x:c>
      <x:c r="M629" s="104"/>
      <x:c r="N629" s="100"/>
    </x:row>
    <x:row r="630" spans="1:14" s="5" customFormat="1" ht="19.5" customHeight="1">
      <x:c r="A630" s="101" t="s">
        <x:v>748</x:v>
      </x:c>
      <x:c r="B630" s="101" t="s">
        <x:v>86</x:v>
      </x:c>
      <x:c r="C630" s="102">
        <x:v>30</x:v>
      </x:c>
      <x:c r="D630" s="103" t="s">
        <x:v>266</x:v>
      </x:c>
      <x:c r="E630" s="104">
        <x:f>E622</x:f>
        <x:v>400</x:v>
      </x:c>
      <x:c r="F630" s="104">
        <x:f>INT(C630*E630)</x:f>
        <x:v>12000</x:v>
      </x:c>
      <x:c r="G630" s="104"/>
      <x:c r="H630" s="104"/>
      <x:c r="I630" s="104"/>
      <x:c r="J630" s="104"/>
      <x:c r="K630" s="104">
        <x:f t="shared" si="78"/>
        <x:v>400</x:v>
      </x:c>
      <x:c r="L630" s="104">
        <x:f t="shared" si="78"/>
        <x:v>12000</x:v>
      </x:c>
      <x:c r="M630" s="104"/>
      <x:c r="N630" s="100"/>
    </x:row>
    <x:row r="631" spans="1:14" s="5" customFormat="1" ht="19.5" customHeight="1">
      <x:c r="A631" s="101" t="s">
        <x:v>533</x:v>
      </x:c>
      <x:c r="B631" s="101"/>
      <x:c r="C631" s="102"/>
      <x:c r="D631" s="103"/>
      <x:c r="E631" s="104"/>
      <x:c r="F631" s="104">
        <x:f>SUM(F626:F630)</x:f>
        <x:v>30728</x:v>
      </x:c>
      <x:c r="G631" s="104"/>
      <x:c r="H631" s="104">
        <x:f>SUM(H626:H630)</x:f>
        <x:v>66247</x:v>
      </x:c>
      <x:c r="I631" s="104"/>
      <x:c r="J631" s="104">
        <x:f>SUM(J626:J630)</x:f>
        <x:v>6386</x:v>
      </x:c>
      <x:c r="K631" s="104"/>
      <x:c r="L631" s="104">
        <x:f>SUM(F631,H631,J631)</x:f>
        <x:v>103361</x:v>
      </x:c>
      <x:c r="M631" s="104"/>
      <x:c r="N631" s="100"/>
    </x:row>
    <x:row r="632" spans="1:14" s="5" customFormat="1" ht="19.5" customHeight="1">
      <x:c r="A632" s="105"/>
      <x:c r="B632" s="105"/>
      <x:c r="C632" s="106"/>
      <x:c r="D632" s="107"/>
      <x:c r="E632" s="108"/>
      <x:c r="F632" s="108"/>
      <x:c r="G632" s="108"/>
      <x:c r="H632" s="108"/>
      <x:c r="I632" s="108"/>
      <x:c r="J632" s="108"/>
      <x:c r="K632" s="108"/>
      <x:c r="L632" s="108"/>
      <x:c r="M632" s="108"/>
      <x:c r="N632" s="100"/>
    </x:row>
    <x:row r="633" spans="1:14" s="5" customFormat="1" ht="19.5" customHeight="1">
      <x:c r="A633" s="96" t="s">
        <x:v>1019</x:v>
      </x:c>
      <x:c r="B633" s="96" t="s">
        <x:v>1193</x:v>
      </x:c>
      <x:c r="C633" s="97"/>
      <x:c r="D633" s="98" t="s">
        <x:v>148</x:v>
      </x:c>
      <x:c r="E633" s="99"/>
      <x:c r="F633" s="99"/>
      <x:c r="G633" s="99"/>
      <x:c r="H633" s="99"/>
      <x:c r="I633" s="99"/>
      <x:c r="J633" s="99"/>
      <x:c r="K633" s="99"/>
      <x:c r="L633" s="99"/>
      <x:c r="M633" s="99"/>
      <x:c r="N633" s="100"/>
    </x:row>
    <x:row r="634" spans="1:14" s="5" customFormat="1" ht="19.5" customHeight="1">
      <x:c r="A634" s="101" t="s">
        <x:v>153</x:v>
      </x:c>
      <x:c r="B634" s="101"/>
      <x:c r="C634" s="102">
        <x:v>0.17999999999999999</x:v>
      </x:c>
      <x:c r="D634" s="103" t="s">
        <x:v>250</x:v>
      </x:c>
      <x:c r="E634" s="104"/>
      <x:c r="F634" s="104"/>
      <x:c r="G634" s="104">
        <x:f>G626</x:f>
        <x:v>189749</x:v>
      </x:c>
      <x:c r="H634" s="104">
        <x:f>INT(C634*G634)</x:f>
        <x:v>34154</x:v>
      </x:c>
      <x:c r="I634" s="104"/>
      <x:c r="J634" s="104"/>
      <x:c r="K634" s="104">
        <x:f t="shared" ref="K634:L638" si="79">SUM(E634,G634,I634)</x:f>
        <x:v>189749</x:v>
      </x:c>
      <x:c r="L634" s="104">
        <x:f t="shared" si="79"/>
        <x:v>34154</x:v>
      </x:c>
      <x:c r="M634" s="104"/>
      <x:c r="N634" s="100"/>
    </x:row>
    <x:row r="635" spans="1:14" s="5" customFormat="1" ht="19.5" customHeight="1">
      <x:c r="A635" s="101" t="s">
        <x:v>862</x:v>
      </x:c>
      <x:c r="B635" s="101"/>
      <x:c r="C635" s="102">
        <x:v>0.11</x:v>
      </x:c>
      <x:c r="D635" s="103" t="s">
        <x:v>250</x:v>
      </x:c>
      <x:c r="E635" s="104"/>
      <x:c r="F635" s="104"/>
      <x:c r="G635" s="104">
        <x:f>G627</x:f>
        <x:v>148510</x:v>
      </x:c>
      <x:c r="H635" s="104">
        <x:f>INT(C635*G635)</x:f>
        <x:v>16336</x:v>
      </x:c>
      <x:c r="I635" s="104"/>
      <x:c r="J635" s="104"/>
      <x:c r="K635" s="104">
        <x:f t="shared" si="79"/>
        <x:v>148510</x:v>
      </x:c>
      <x:c r="L635" s="104">
        <x:f t="shared" si="79"/>
        <x:v>16336</x:v>
      </x:c>
      <x:c r="M635" s="104"/>
      <x:c r="N635" s="100"/>
    </x:row>
    <x:row r="636" spans="1:14" s="5" customFormat="1" ht="19.5" customHeight="1">
      <x:c r="A636" s="101" t="s">
        <x:v>227</x:v>
      </x:c>
      <x:c r="B636" s="101" t="s">
        <x:v>123</x:v>
      </x:c>
      <x:c r="C636" s="102">
        <x:v>0.45000000000000001</x:v>
      </x:c>
      <x:c r="D636" s="103" t="s">
        <x:v>220</x:v>
      </x:c>
      <x:c r="E636" s="104">
        <x:f>E628</x:f>
        <x:v>18321</x:v>
      </x:c>
      <x:c r="F636" s="104">
        <x:f>INT(C636*E636)</x:f>
        <x:v>8244</x:v>
      </x:c>
      <x:c r="G636" s="104">
        <x:f>G628</x:f>
        <x:v>47849</x:v>
      </x:c>
      <x:c r="H636" s="104">
        <x:f>INT(C636*G636)</x:f>
        <x:v>21532</x:v>
      </x:c>
      <x:c r="I636" s="104">
        <x:f>I628</x:f>
        <x:v>15965</x:v>
      </x:c>
      <x:c r="J636" s="104">
        <x:f>INT(C636*I636)</x:f>
        <x:v>7184</x:v>
      </x:c>
      <x:c r="K636" s="104">
        <x:f t="shared" si="79"/>
        <x:v>82135</x:v>
      </x:c>
      <x:c r="L636" s="104">
        <x:f t="shared" si="79"/>
        <x:v>36960</x:v>
      </x:c>
      <x:c r="M636" s="104"/>
      <x:c r="N636" s="100"/>
    </x:row>
    <x:row r="637" spans="1:14" s="5" customFormat="1" ht="19.5" customHeight="1">
      <x:c r="A637" s="101" t="s">
        <x:v>332</x:v>
      </x:c>
      <x:c r="B637" s="101" t="s">
        <x:v>1224</x:v>
      </x:c>
      <x:c r="C637" s="102">
        <x:v>1</x:v>
      </x:c>
      <x:c r="D637" s="103" t="s">
        <x:v>261</x:v>
      </x:c>
      <x:c r="E637" s="104">
        <x:f>E481</x:f>
        <x:v>29900</x:v>
      </x:c>
      <x:c r="F637" s="104">
        <x:f>INT(C637*E637)</x:f>
        <x:v>29900</x:v>
      </x:c>
      <x:c r="G637" s="104"/>
      <x:c r="H637" s="104"/>
      <x:c r="I637" s="104"/>
      <x:c r="J637" s="104"/>
      <x:c r="K637" s="104">
        <x:f t="shared" si="79"/>
        <x:v>29900</x:v>
      </x:c>
      <x:c r="L637" s="104">
        <x:f t="shared" si="79"/>
        <x:v>29900</x:v>
      </x:c>
      <x:c r="M637" s="104"/>
      <x:c r="N637" s="100"/>
    </x:row>
    <x:row r="638" spans="1:14" s="5" customFormat="1" ht="19.5" customHeight="1">
      <x:c r="A638" s="101" t="s">
        <x:v>748</x:v>
      </x:c>
      <x:c r="B638" s="101" t="s">
        <x:v>86</x:v>
      </x:c>
      <x:c r="C638" s="102">
        <x:v>40</x:v>
      </x:c>
      <x:c r="D638" s="103" t="s">
        <x:v>266</x:v>
      </x:c>
      <x:c r="E638" s="104">
        <x:f>E630</x:f>
        <x:v>400</x:v>
      </x:c>
      <x:c r="F638" s="104">
        <x:f>INT(C638*E638)</x:f>
        <x:v>16000</x:v>
      </x:c>
      <x:c r="G638" s="104"/>
      <x:c r="H638" s="104"/>
      <x:c r="I638" s="104"/>
      <x:c r="J638" s="104"/>
      <x:c r="K638" s="104">
        <x:f t="shared" si="79"/>
        <x:v>400</x:v>
      </x:c>
      <x:c r="L638" s="104">
        <x:f t="shared" si="79"/>
        <x:v>16000</x:v>
      </x:c>
      <x:c r="M638" s="104"/>
      <x:c r="N638" s="100"/>
    </x:row>
    <x:row r="639" spans="1:14" s="5" customFormat="1" ht="19.5" customHeight="1">
      <x:c r="A639" s="101" t="s">
        <x:v>533</x:v>
      </x:c>
      <x:c r="B639" s="101"/>
      <x:c r="C639" s="102"/>
      <x:c r="D639" s="103"/>
      <x:c r="E639" s="104"/>
      <x:c r="F639" s="104">
        <x:f>SUM(F634:F638)</x:f>
        <x:v>54144</x:v>
      </x:c>
      <x:c r="G639" s="104"/>
      <x:c r="H639" s="104">
        <x:f>SUM(H634:H638)</x:f>
        <x:v>72022</x:v>
      </x:c>
      <x:c r="I639" s="104"/>
      <x:c r="J639" s="104">
        <x:f>SUM(J634:J638)</x:f>
        <x:v>7184</x:v>
      </x:c>
      <x:c r="K639" s="104"/>
      <x:c r="L639" s="104">
        <x:f>SUM(F639,H639,J639)</x:f>
        <x:v>133350</x:v>
      </x:c>
      <x:c r="M639" s="104"/>
      <x:c r="N639" s="100"/>
    </x:row>
    <x:row r="640" spans="1:14" s="5" customFormat="1" ht="19.5" customHeight="1">
      <x:c r="A640" s="105"/>
      <x:c r="B640" s="105"/>
      <x:c r="C640" s="106"/>
      <x:c r="D640" s="107"/>
      <x:c r="E640" s="108"/>
      <x:c r="F640" s="108"/>
      <x:c r="G640" s="108"/>
      <x:c r="H640" s="108"/>
      <x:c r="I640" s="108"/>
      <x:c r="J640" s="108"/>
      <x:c r="K640" s="108"/>
      <x:c r="L640" s="108"/>
      <x:c r="M640" s="108"/>
      <x:c r="N640" s="100"/>
    </x:row>
    <x:row r="641" spans="1:14" s="5" customFormat="1" ht="19.5" customHeight="1">
      <x:c r="A641" s="96" t="s">
        <x:v>1234</x:v>
      </x:c>
      <x:c r="B641" s="96" t="s">
        <x:v>1192</x:v>
      </x:c>
      <x:c r="C641" s="97"/>
      <x:c r="D641" s="98" t="s">
        <x:v>148</x:v>
      </x:c>
      <x:c r="E641" s="99"/>
      <x:c r="F641" s="99"/>
      <x:c r="G641" s="99"/>
      <x:c r="H641" s="99"/>
      <x:c r="I641" s="99"/>
      <x:c r="J641" s="99"/>
      <x:c r="K641" s="99"/>
      <x:c r="L641" s="99"/>
      <x:c r="M641" s="99"/>
      <x:c r="N641" s="100"/>
    </x:row>
    <x:row r="642" spans="1:14" s="5" customFormat="1" ht="19.5" customHeight="1">
      <x:c r="A642" s="101" t="s">
        <x:v>153</x:v>
      </x:c>
      <x:c r="B642" s="101"/>
      <x:c r="C642" s="102">
        <x:v>0.19</x:v>
      </x:c>
      <x:c r="D642" s="103" t="s">
        <x:v>250</x:v>
      </x:c>
      <x:c r="E642" s="104"/>
      <x:c r="F642" s="104"/>
      <x:c r="G642" s="104">
        <x:f>G634</x:f>
        <x:v>189749</x:v>
      </x:c>
      <x:c r="H642" s="104">
        <x:f>INT(C642*G642)</x:f>
        <x:v>36052</x:v>
      </x:c>
      <x:c r="I642" s="104"/>
      <x:c r="J642" s="104"/>
      <x:c r="K642" s="104">
        <x:f t="shared" ref="K642:L646" si="80">SUM(E642,G642,I642)</x:f>
        <x:v>189749</x:v>
      </x:c>
      <x:c r="L642" s="104">
        <x:f t="shared" si="80"/>
        <x:v>36052</x:v>
      </x:c>
      <x:c r="M642" s="104"/>
      <x:c r="N642" s="100"/>
    </x:row>
    <x:row r="643" spans="1:14" s="5" customFormat="1" ht="19.5" customHeight="1">
      <x:c r="A643" s="101" t="s">
        <x:v>862</x:v>
      </x:c>
      <x:c r="B643" s="101"/>
      <x:c r="C643" s="102">
        <x:v>0.12</x:v>
      </x:c>
      <x:c r="D643" s="103" t="s">
        <x:v>250</x:v>
      </x:c>
      <x:c r="E643" s="104"/>
      <x:c r="F643" s="104"/>
      <x:c r="G643" s="104">
        <x:f>G635</x:f>
        <x:v>148510</x:v>
      </x:c>
      <x:c r="H643" s="104">
        <x:f>INT(C643*G643)</x:f>
        <x:v>17821</x:v>
      </x:c>
      <x:c r="I643" s="104"/>
      <x:c r="J643" s="104"/>
      <x:c r="K643" s="104">
        <x:f t="shared" si="80"/>
        <x:v>148510</x:v>
      </x:c>
      <x:c r="L643" s="104">
        <x:f t="shared" si="80"/>
        <x:v>17821</x:v>
      </x:c>
      <x:c r="M643" s="104"/>
      <x:c r="N643" s="100"/>
    </x:row>
    <x:row r="644" spans="1:14" s="5" customFormat="1" ht="19.5" customHeight="1">
      <x:c r="A644" s="101" t="s">
        <x:v>227</x:v>
      </x:c>
      <x:c r="B644" s="101" t="s">
        <x:v>123</x:v>
      </x:c>
      <x:c r="C644" s="102">
        <x:v>0.5</x:v>
      </x:c>
      <x:c r="D644" s="103" t="s">
        <x:v>220</x:v>
      </x:c>
      <x:c r="E644" s="104">
        <x:f>E636</x:f>
        <x:v>18321</x:v>
      </x:c>
      <x:c r="F644" s="104">
        <x:f>INT(C644*E644)</x:f>
        <x:v>9160</x:v>
      </x:c>
      <x:c r="G644" s="104">
        <x:f>G636</x:f>
        <x:v>47849</x:v>
      </x:c>
      <x:c r="H644" s="104">
        <x:f>INT(C644*G644)</x:f>
        <x:v>23924</x:v>
      </x:c>
      <x:c r="I644" s="104">
        <x:f>I636</x:f>
        <x:v>15965</x:v>
      </x:c>
      <x:c r="J644" s="104">
        <x:f>INT(C644*I644)</x:f>
        <x:v>7982</x:v>
      </x:c>
      <x:c r="K644" s="104">
        <x:f t="shared" si="80"/>
        <x:v>82135</x:v>
      </x:c>
      <x:c r="L644" s="104">
        <x:f t="shared" si="80"/>
        <x:v>41066</x:v>
      </x:c>
      <x:c r="M644" s="104"/>
      <x:c r="N644" s="100"/>
    </x:row>
    <x:row r="645" spans="1:14" s="5" customFormat="1" ht="19.5" customHeight="1">
      <x:c r="A645" s="101" t="s">
        <x:v>332</x:v>
      </x:c>
      <x:c r="B645" s="101" t="s">
        <x:v>1224</x:v>
      </x:c>
      <x:c r="C645" s="102">
        <x:v>1</x:v>
      </x:c>
      <x:c r="D645" s="103" t="s">
        <x:v>261</x:v>
      </x:c>
      <x:c r="E645" s="104">
        <x:f>E637</x:f>
        <x:v>29900</x:v>
      </x:c>
      <x:c r="F645" s="104">
        <x:f>INT(C645*E645)</x:f>
        <x:v>29900</x:v>
      </x:c>
      <x:c r="G645" s="104"/>
      <x:c r="H645" s="104"/>
      <x:c r="I645" s="104"/>
      <x:c r="J645" s="104"/>
      <x:c r="K645" s="104">
        <x:f t="shared" si="80"/>
        <x:v>29900</x:v>
      </x:c>
      <x:c r="L645" s="104">
        <x:f t="shared" si="80"/>
        <x:v>29900</x:v>
      </x:c>
      <x:c r="M645" s="104"/>
      <x:c r="N645" s="100"/>
    </x:row>
    <x:row r="646" spans="1:14" s="5" customFormat="1" ht="19.5" customHeight="1">
      <x:c r="A646" s="101" t="s">
        <x:v>748</x:v>
      </x:c>
      <x:c r="B646" s="101" t="s">
        <x:v>86</x:v>
      </x:c>
      <x:c r="C646" s="102">
        <x:v>40</x:v>
      </x:c>
      <x:c r="D646" s="103" t="s">
        <x:v>266</x:v>
      </x:c>
      <x:c r="E646" s="104">
        <x:f>E638</x:f>
        <x:v>400</x:v>
      </x:c>
      <x:c r="F646" s="104">
        <x:f>INT(C646*E646)</x:f>
        <x:v>16000</x:v>
      </x:c>
      <x:c r="G646" s="104"/>
      <x:c r="H646" s="104"/>
      <x:c r="I646" s="104"/>
      <x:c r="J646" s="104"/>
      <x:c r="K646" s="104">
        <x:f t="shared" si="80"/>
        <x:v>400</x:v>
      </x:c>
      <x:c r="L646" s="104">
        <x:f t="shared" si="80"/>
        <x:v>16000</x:v>
      </x:c>
      <x:c r="M646" s="104"/>
      <x:c r="N646" s="100"/>
    </x:row>
    <x:row r="647" spans="1:14" s="5" customFormat="1" ht="19.5" customHeight="1">
      <x:c r="A647" s="101" t="s">
        <x:v>533</x:v>
      </x:c>
      <x:c r="B647" s="101"/>
      <x:c r="C647" s="102"/>
      <x:c r="D647" s="103"/>
      <x:c r="E647" s="104"/>
      <x:c r="F647" s="104">
        <x:f>SUM(F642:F646)</x:f>
        <x:v>55060</x:v>
      </x:c>
      <x:c r="G647" s="104"/>
      <x:c r="H647" s="104">
        <x:f>SUM(H642:H646)</x:f>
        <x:v>77797</x:v>
      </x:c>
      <x:c r="I647" s="104"/>
      <x:c r="J647" s="104">
        <x:f>SUM(J642:J646)</x:f>
        <x:v>7982</x:v>
      </x:c>
      <x:c r="K647" s="104"/>
      <x:c r="L647" s="104">
        <x:f>SUM(F647,H647,J647)</x:f>
        <x:v>140839</x:v>
      </x:c>
      <x:c r="M647" s="104"/>
      <x:c r="N647" s="100"/>
    </x:row>
    <x:row r="648" spans="1:14" s="5" customFormat="1" ht="19.5" customHeight="1">
      <x:c r="A648" s="105"/>
      <x:c r="B648" s="105"/>
      <x:c r="C648" s="106"/>
      <x:c r="D648" s="107"/>
      <x:c r="E648" s="108"/>
      <x:c r="F648" s="108"/>
      <x:c r="G648" s="108"/>
      <x:c r="H648" s="108"/>
      <x:c r="I648" s="108"/>
      <x:c r="J648" s="108"/>
      <x:c r="K648" s="108"/>
      <x:c r="L648" s="108"/>
      <x:c r="M648" s="108"/>
      <x:c r="N648" s="100"/>
    </x:row>
    <x:row r="649" spans="1:14" s="5" customFormat="1" ht="19.5" customHeight="1">
      <x:c r="A649" s="96" t="s">
        <x:v>1018</x:v>
      </x:c>
      <x:c r="B649" s="96" t="s">
        <x:v>1201</x:v>
      </x:c>
      <x:c r="C649" s="97"/>
      <x:c r="D649" s="98" t="s">
        <x:v>148</x:v>
      </x:c>
      <x:c r="E649" s="99"/>
      <x:c r="F649" s="99"/>
      <x:c r="G649" s="99"/>
      <x:c r="H649" s="99"/>
      <x:c r="I649" s="99"/>
      <x:c r="J649" s="99"/>
      <x:c r="K649" s="99"/>
      <x:c r="L649" s="99"/>
      <x:c r="M649" s="99"/>
      <x:c r="N649" s="100"/>
    </x:row>
    <x:row r="650" spans="1:14" s="5" customFormat="1" ht="19.5" customHeight="1">
      <x:c r="A650" s="101" t="s">
        <x:v>153</x:v>
      </x:c>
      <x:c r="B650" s="101"/>
      <x:c r="C650" s="102">
        <x:v>0.20000000000000001</x:v>
      </x:c>
      <x:c r="D650" s="103" t="s">
        <x:v>250</x:v>
      </x:c>
      <x:c r="E650" s="104"/>
      <x:c r="F650" s="104"/>
      <x:c r="G650" s="104">
        <x:f>G642</x:f>
        <x:v>189749</x:v>
      </x:c>
      <x:c r="H650" s="104">
        <x:f>INT(C650*G650)</x:f>
        <x:v>37949</x:v>
      </x:c>
      <x:c r="I650" s="104"/>
      <x:c r="J650" s="104"/>
      <x:c r="K650" s="104">
        <x:f t="shared" ref="K650:L654" si="81">SUM(E650,G650,I650)</x:f>
        <x:v>189749</x:v>
      </x:c>
      <x:c r="L650" s="104">
        <x:f t="shared" si="81"/>
        <x:v>37949</x:v>
      </x:c>
      <x:c r="M650" s="104"/>
      <x:c r="N650" s="100"/>
    </x:row>
    <x:row r="651" spans="1:14" s="5" customFormat="1" ht="19.5" customHeight="1">
      <x:c r="A651" s="101" t="s">
        <x:v>862</x:v>
      </x:c>
      <x:c r="B651" s="101"/>
      <x:c r="C651" s="102">
        <x:v>0.13</x:v>
      </x:c>
      <x:c r="D651" s="103" t="s">
        <x:v>250</x:v>
      </x:c>
      <x:c r="E651" s="104"/>
      <x:c r="F651" s="104"/>
      <x:c r="G651" s="104">
        <x:f>G643</x:f>
        <x:v>148510</x:v>
      </x:c>
      <x:c r="H651" s="104">
        <x:f>INT(C651*G651)</x:f>
        <x:v>19306</x:v>
      </x:c>
      <x:c r="I651" s="104"/>
      <x:c r="J651" s="104"/>
      <x:c r="K651" s="104">
        <x:f t="shared" si="81"/>
        <x:v>148510</x:v>
      </x:c>
      <x:c r="L651" s="104">
        <x:f t="shared" si="81"/>
        <x:v>19306</x:v>
      </x:c>
      <x:c r="M651" s="104"/>
      <x:c r="N651" s="100"/>
    </x:row>
    <x:row r="652" spans="1:14" s="5" customFormat="1" ht="19.5" customHeight="1">
      <x:c r="A652" s="101" t="s">
        <x:v>227</x:v>
      </x:c>
      <x:c r="B652" s="101" t="s">
        <x:v>123</x:v>
      </x:c>
      <x:c r="C652" s="102">
        <x:v>0.55000000000000004</x:v>
      </x:c>
      <x:c r="D652" s="103" t="s">
        <x:v>220</x:v>
      </x:c>
      <x:c r="E652" s="104">
        <x:f>E644</x:f>
        <x:v>18321</x:v>
      </x:c>
      <x:c r="F652" s="104">
        <x:f>INT(C652*E652)</x:f>
        <x:v>10076</x:v>
      </x:c>
      <x:c r="G652" s="104">
        <x:f>G644</x:f>
        <x:v>47849</x:v>
      </x:c>
      <x:c r="H652" s="104">
        <x:f>INT(C652*G652)</x:f>
        <x:v>26316</x:v>
      </x:c>
      <x:c r="I652" s="104">
        <x:f>I644</x:f>
        <x:v>15965</x:v>
      </x:c>
      <x:c r="J652" s="104">
        <x:f>INT(C652*I652)</x:f>
        <x:v>8780</x:v>
      </x:c>
      <x:c r="K652" s="104">
        <x:f t="shared" si="81"/>
        <x:v>82135</x:v>
      </x:c>
      <x:c r="L652" s="104">
        <x:f t="shared" si="81"/>
        <x:v>45172</x:v>
      </x:c>
      <x:c r="M652" s="104"/>
      <x:c r="N652" s="100"/>
    </x:row>
    <x:row r="653" spans="1:14" s="5" customFormat="1" ht="19.5" customHeight="1">
      <x:c r="A653" s="101" t="s">
        <x:v>332</x:v>
      </x:c>
      <x:c r="B653" s="101" t="s">
        <x:v>1224</x:v>
      </x:c>
      <x:c r="C653" s="102">
        <x:v>1</x:v>
      </x:c>
      <x:c r="D653" s="103" t="s">
        <x:v>261</x:v>
      </x:c>
      <x:c r="E653" s="104">
        <x:f>E645</x:f>
        <x:v>29900</x:v>
      </x:c>
      <x:c r="F653" s="104">
        <x:f>INT(C653*E653)</x:f>
        <x:v>29900</x:v>
      </x:c>
      <x:c r="G653" s="104"/>
      <x:c r="H653" s="104"/>
      <x:c r="I653" s="104"/>
      <x:c r="J653" s="104"/>
      <x:c r="K653" s="104">
        <x:f t="shared" si="81"/>
        <x:v>29900</x:v>
      </x:c>
      <x:c r="L653" s="104">
        <x:f t="shared" si="81"/>
        <x:v>29900</x:v>
      </x:c>
      <x:c r="M653" s="104"/>
      <x:c r="N653" s="100"/>
    </x:row>
    <x:row r="654" spans="1:14" s="5" customFormat="1" ht="19.5" customHeight="1">
      <x:c r="A654" s="101" t="s">
        <x:v>748</x:v>
      </x:c>
      <x:c r="B654" s="101" t="s">
        <x:v>86</x:v>
      </x:c>
      <x:c r="C654" s="102">
        <x:v>50</x:v>
      </x:c>
      <x:c r="D654" s="103" t="s">
        <x:v>266</x:v>
      </x:c>
      <x:c r="E654" s="104">
        <x:f>E646</x:f>
        <x:v>400</x:v>
      </x:c>
      <x:c r="F654" s="104">
        <x:f>INT(C654*E654)</x:f>
        <x:v>20000</x:v>
      </x:c>
      <x:c r="G654" s="104"/>
      <x:c r="H654" s="104"/>
      <x:c r="I654" s="104"/>
      <x:c r="J654" s="104"/>
      <x:c r="K654" s="104">
        <x:f t="shared" si="81"/>
        <x:v>400</x:v>
      </x:c>
      <x:c r="L654" s="104">
        <x:f t="shared" si="81"/>
        <x:v>20000</x:v>
      </x:c>
      <x:c r="M654" s="104"/>
      <x:c r="N654" s="100"/>
    </x:row>
    <x:row r="655" spans="1:14" s="5" customFormat="1" ht="19.5" customHeight="1">
      <x:c r="A655" s="101" t="s">
        <x:v>533</x:v>
      </x:c>
      <x:c r="B655" s="101"/>
      <x:c r="C655" s="102"/>
      <x:c r="D655" s="103"/>
      <x:c r="E655" s="104"/>
      <x:c r="F655" s="104">
        <x:f>SUM(F650:F654)</x:f>
        <x:v>59976</x:v>
      </x:c>
      <x:c r="G655" s="104"/>
      <x:c r="H655" s="104">
        <x:f>SUM(H650:H654)</x:f>
        <x:v>83571</x:v>
      </x:c>
      <x:c r="I655" s="104"/>
      <x:c r="J655" s="104">
        <x:f>SUM(J650:J654)</x:f>
        <x:v>8780</x:v>
      </x:c>
      <x:c r="K655" s="104"/>
      <x:c r="L655" s="104">
        <x:f>SUM(F655,H655,J655)</x:f>
        <x:v>152327</x:v>
      </x:c>
      <x:c r="M655" s="104"/>
      <x:c r="N655" s="100"/>
    </x:row>
    <x:row r="656" spans="1:14" s="5" customFormat="1" ht="19.5" customHeight="1">
      <x:c r="A656" s="105"/>
      <x:c r="B656" s="105"/>
      <x:c r="C656" s="106"/>
      <x:c r="D656" s="107"/>
      <x:c r="E656" s="108"/>
      <x:c r="F656" s="108"/>
      <x:c r="G656" s="108"/>
      <x:c r="H656" s="108"/>
      <x:c r="I656" s="108"/>
      <x:c r="J656" s="108"/>
      <x:c r="K656" s="108"/>
      <x:c r="L656" s="108"/>
      <x:c r="M656" s="108"/>
      <x:c r="N656" s="100"/>
    </x:row>
    <x:row r="657" spans="1:14" s="5" customFormat="1" ht="19.5" customHeight="1">
      <x:c r="A657" s="96" t="s">
        <x:v>1218</x:v>
      </x:c>
      <x:c r="B657" s="96" t="s">
        <x:v>1239</x:v>
      </x:c>
      <x:c r="C657" s="97"/>
      <x:c r="D657" s="98" t="s">
        <x:v>148</x:v>
      </x:c>
      <x:c r="E657" s="99"/>
      <x:c r="F657" s="99"/>
      <x:c r="G657" s="99"/>
      <x:c r="H657" s="99"/>
      <x:c r="I657" s="99"/>
      <x:c r="J657" s="99"/>
      <x:c r="K657" s="99"/>
      <x:c r="L657" s="99"/>
      <x:c r="M657" s="99"/>
      <x:c r="N657" s="100"/>
    </x:row>
    <x:row r="658" spans="1:14" s="5" customFormat="1" ht="19.5" customHeight="1">
      <x:c r="A658" s="101" t="s">
        <x:v>153</x:v>
      </x:c>
      <x:c r="B658" s="101"/>
      <x:c r="C658" s="102">
        <x:v>0.20999999999999999</x:v>
      </x:c>
      <x:c r="D658" s="103" t="s">
        <x:v>250</x:v>
      </x:c>
      <x:c r="E658" s="104"/>
      <x:c r="F658" s="104"/>
      <x:c r="G658" s="104">
        <x:f>G650</x:f>
        <x:v>189749</x:v>
      </x:c>
      <x:c r="H658" s="104">
        <x:f>INT(C658*G658)</x:f>
        <x:v>39847</x:v>
      </x:c>
      <x:c r="I658" s="104"/>
      <x:c r="J658" s="104"/>
      <x:c r="K658" s="104">
        <x:f t="shared" ref="K658:L662" si="82">SUM(E658,G658,I658)</x:f>
        <x:v>189749</x:v>
      </x:c>
      <x:c r="L658" s="104">
        <x:f t="shared" si="82"/>
        <x:v>39847</x:v>
      </x:c>
      <x:c r="M658" s="104"/>
      <x:c r="N658" s="100"/>
    </x:row>
    <x:row r="659" spans="1:14" s="5" customFormat="1" ht="19.5" customHeight="1">
      <x:c r="A659" s="101" t="s">
        <x:v>862</x:v>
      </x:c>
      <x:c r="B659" s="101"/>
      <x:c r="C659" s="102">
        <x:v>0.14000000000000001</x:v>
      </x:c>
      <x:c r="D659" s="103" t="s">
        <x:v>250</x:v>
      </x:c>
      <x:c r="E659" s="104"/>
      <x:c r="F659" s="104"/>
      <x:c r="G659" s="104">
        <x:f>G651</x:f>
        <x:v>148510</x:v>
      </x:c>
      <x:c r="H659" s="104">
        <x:f>INT(C659*G659)</x:f>
        <x:v>20791</x:v>
      </x:c>
      <x:c r="I659" s="104"/>
      <x:c r="J659" s="104"/>
      <x:c r="K659" s="104">
        <x:f t="shared" si="82"/>
        <x:v>148510</x:v>
      </x:c>
      <x:c r="L659" s="104">
        <x:f t="shared" si="82"/>
        <x:v>20791</x:v>
      </x:c>
      <x:c r="M659" s="104"/>
      <x:c r="N659" s="100"/>
    </x:row>
    <x:row r="660" spans="1:14" s="5" customFormat="1" ht="19.5" customHeight="1">
      <x:c r="A660" s="101" t="s">
        <x:v>227</x:v>
      </x:c>
      <x:c r="B660" s="101" t="s">
        <x:v>123</x:v>
      </x:c>
      <x:c r="C660" s="102">
        <x:v>0.59999999999999998</x:v>
      </x:c>
      <x:c r="D660" s="103" t="s">
        <x:v>220</x:v>
      </x:c>
      <x:c r="E660" s="104">
        <x:f>E652</x:f>
        <x:v>18321</x:v>
      </x:c>
      <x:c r="F660" s="104">
        <x:f>INT(C660*E660)</x:f>
        <x:v>10992</x:v>
      </x:c>
      <x:c r="G660" s="104">
        <x:f>G652</x:f>
        <x:v>47849</x:v>
      </x:c>
      <x:c r="H660" s="104">
        <x:f>INT(C660*G660)</x:f>
        <x:v>28709</x:v>
      </x:c>
      <x:c r="I660" s="104">
        <x:f>I652</x:f>
        <x:v>15965</x:v>
      </x:c>
      <x:c r="J660" s="104">
        <x:f>INT(C660*I660)</x:f>
        <x:v>9579</x:v>
      </x:c>
      <x:c r="K660" s="104">
        <x:f t="shared" si="82"/>
        <x:v>82135</x:v>
      </x:c>
      <x:c r="L660" s="104">
        <x:f t="shared" si="82"/>
        <x:v>49280</x:v>
      </x:c>
      <x:c r="M660" s="104"/>
      <x:c r="N660" s="100"/>
    </x:row>
    <x:row r="661" spans="1:14" s="5" customFormat="1" ht="19.5" customHeight="1">
      <x:c r="A661" s="101" t="s">
        <x:v>332</x:v>
      </x:c>
      <x:c r="B661" s="101" t="s">
        <x:v>1224</x:v>
      </x:c>
      <x:c r="C661" s="102">
        <x:v>1</x:v>
      </x:c>
      <x:c r="D661" s="103" t="s">
        <x:v>261</x:v>
      </x:c>
      <x:c r="E661" s="104">
        <x:f>E653</x:f>
        <x:v>29900</x:v>
      </x:c>
      <x:c r="F661" s="104">
        <x:f>INT(C661*E661)</x:f>
        <x:v>29900</x:v>
      </x:c>
      <x:c r="G661" s="104"/>
      <x:c r="H661" s="104"/>
      <x:c r="I661" s="104"/>
      <x:c r="J661" s="104"/>
      <x:c r="K661" s="104">
        <x:f t="shared" si="82"/>
        <x:v>29900</x:v>
      </x:c>
      <x:c r="L661" s="104">
        <x:f t="shared" si="82"/>
        <x:v>29900</x:v>
      </x:c>
      <x:c r="M661" s="104"/>
      <x:c r="N661" s="100"/>
    </x:row>
    <x:row r="662" spans="1:14" s="5" customFormat="1" ht="19.5" customHeight="1">
      <x:c r="A662" s="101" t="s">
        <x:v>748</x:v>
      </x:c>
      <x:c r="B662" s="101" t="s">
        <x:v>86</x:v>
      </x:c>
      <x:c r="C662" s="102">
        <x:v>50</x:v>
      </x:c>
      <x:c r="D662" s="103" t="s">
        <x:v>266</x:v>
      </x:c>
      <x:c r="E662" s="104">
        <x:f>E654</x:f>
        <x:v>400</x:v>
      </x:c>
      <x:c r="F662" s="104">
        <x:f>INT(C662*E662)</x:f>
        <x:v>20000</x:v>
      </x:c>
      <x:c r="G662" s="104"/>
      <x:c r="H662" s="104"/>
      <x:c r="I662" s="104"/>
      <x:c r="J662" s="104"/>
      <x:c r="K662" s="104">
        <x:f t="shared" si="82"/>
        <x:v>400</x:v>
      </x:c>
      <x:c r="L662" s="104">
        <x:f t="shared" si="82"/>
        <x:v>20000</x:v>
      </x:c>
      <x:c r="M662" s="104"/>
      <x:c r="N662" s="100"/>
    </x:row>
    <x:row r="663" spans="1:14" s="5" customFormat="1" ht="19.5" customHeight="1">
      <x:c r="A663" s="101" t="s">
        <x:v>533</x:v>
      </x:c>
      <x:c r="B663" s="101"/>
      <x:c r="C663" s="102"/>
      <x:c r="D663" s="103"/>
      <x:c r="E663" s="104"/>
      <x:c r="F663" s="104">
        <x:f>SUM(F658:F662)</x:f>
        <x:v>60892</x:v>
      </x:c>
      <x:c r="G663" s="104"/>
      <x:c r="H663" s="104">
        <x:f>SUM(H658:H662)</x:f>
        <x:v>89347</x:v>
      </x:c>
      <x:c r="I663" s="104"/>
      <x:c r="J663" s="104">
        <x:f>SUM(J658:J662)</x:f>
        <x:v>9579</x:v>
      </x:c>
      <x:c r="K663" s="104"/>
      <x:c r="L663" s="104">
        <x:f>SUM(F663,H663,J663)</x:f>
        <x:v>159818</x:v>
      </x:c>
      <x:c r="M663" s="104"/>
      <x:c r="N663" s="100"/>
    </x:row>
    <x:row r="664" spans="1:14" s="5" customFormat="1" ht="19.5" customHeight="1">
      <x:c r="A664" s="105"/>
      <x:c r="B664" s="105"/>
      <x:c r="C664" s="106"/>
      <x:c r="D664" s="107"/>
      <x:c r="E664" s="108"/>
      <x:c r="F664" s="108"/>
      <x:c r="G664" s="108"/>
      <x:c r="H664" s="108"/>
      <x:c r="I664" s="108"/>
      <x:c r="J664" s="108"/>
      <x:c r="K664" s="108"/>
      <x:c r="L664" s="108"/>
      <x:c r="M664" s="108"/>
      <x:c r="N664" s="100"/>
    </x:row>
    <x:row r="665" spans="1:14" s="5" customFormat="1" ht="19.5" customHeight="1">
      <x:c r="A665" s="96" t="s">
        <x:v>1017</x:v>
      </x:c>
      <x:c r="B665" s="96" t="s">
        <x:v>1238</x:v>
      </x:c>
      <x:c r="C665" s="97"/>
      <x:c r="D665" s="98" t="s">
        <x:v>148</x:v>
      </x:c>
      <x:c r="E665" s="99"/>
      <x:c r="F665" s="99"/>
      <x:c r="G665" s="99"/>
      <x:c r="H665" s="99"/>
      <x:c r="I665" s="99"/>
      <x:c r="J665" s="99"/>
      <x:c r="K665" s="99"/>
      <x:c r="L665" s="99"/>
      <x:c r="M665" s="99"/>
      <x:c r="N665" s="100"/>
    </x:row>
    <x:row r="666" spans="1:14" s="5" customFormat="1" ht="19.5" customHeight="1">
      <x:c r="A666" s="101" t="s">
        <x:v>153</x:v>
      </x:c>
      <x:c r="B666" s="101"/>
      <x:c r="C666" s="102">
        <x:v>0.22</x:v>
      </x:c>
      <x:c r="D666" s="103" t="s">
        <x:v>250</x:v>
      </x:c>
      <x:c r="E666" s="104"/>
      <x:c r="F666" s="104"/>
      <x:c r="G666" s="104">
        <x:f>G658</x:f>
        <x:v>189749</x:v>
      </x:c>
      <x:c r="H666" s="104">
        <x:f>INT(C666*G666)</x:f>
        <x:v>41744</x:v>
      </x:c>
      <x:c r="I666" s="104"/>
      <x:c r="J666" s="104"/>
      <x:c r="K666" s="104">
        <x:f t="shared" ref="K666:L670" si="83">SUM(E666,G666,I666)</x:f>
        <x:v>189749</x:v>
      </x:c>
      <x:c r="L666" s="104">
        <x:f t="shared" si="83"/>
        <x:v>41744</x:v>
      </x:c>
      <x:c r="M666" s="104"/>
      <x:c r="N666" s="100"/>
    </x:row>
    <x:row r="667" spans="1:14" s="5" customFormat="1" ht="19.5" customHeight="1">
      <x:c r="A667" s="101" t="s">
        <x:v>862</x:v>
      </x:c>
      <x:c r="B667" s="101"/>
      <x:c r="C667" s="102">
        <x:v>0.14999999999999999</x:v>
      </x:c>
      <x:c r="D667" s="103" t="s">
        <x:v>250</x:v>
      </x:c>
      <x:c r="E667" s="104"/>
      <x:c r="F667" s="104"/>
      <x:c r="G667" s="104">
        <x:f>G659</x:f>
        <x:v>148510</x:v>
      </x:c>
      <x:c r="H667" s="104">
        <x:f>INT(C667*G667)</x:f>
        <x:v>22276</x:v>
      </x:c>
      <x:c r="I667" s="104"/>
      <x:c r="J667" s="104"/>
      <x:c r="K667" s="104">
        <x:f t="shared" si="83"/>
        <x:v>148510</x:v>
      </x:c>
      <x:c r="L667" s="104">
        <x:f t="shared" si="83"/>
        <x:v>22276</x:v>
      </x:c>
      <x:c r="M667" s="104"/>
      <x:c r="N667" s="100"/>
    </x:row>
    <x:row r="668" spans="1:14" s="5" customFormat="1" ht="19.5" customHeight="1">
      <x:c r="A668" s="101" t="s">
        <x:v>227</x:v>
      </x:c>
      <x:c r="B668" s="101" t="s">
        <x:v>123</x:v>
      </x:c>
      <x:c r="C668" s="102">
        <x:v>0.65000000000000002</x:v>
      </x:c>
      <x:c r="D668" s="103" t="s">
        <x:v>220</x:v>
      </x:c>
      <x:c r="E668" s="104">
        <x:f>E660</x:f>
        <x:v>18321</x:v>
      </x:c>
      <x:c r="F668" s="104">
        <x:f>INT(C668*E668)</x:f>
        <x:v>11908</x:v>
      </x:c>
      <x:c r="G668" s="104">
        <x:f>G660</x:f>
        <x:v>47849</x:v>
      </x:c>
      <x:c r="H668" s="104">
        <x:f>INT(C668*G668)</x:f>
        <x:v>31101</x:v>
      </x:c>
      <x:c r="I668" s="104">
        <x:f>I660</x:f>
        <x:v>15965</x:v>
      </x:c>
      <x:c r="J668" s="104">
        <x:f>INT(C668*I668)</x:f>
        <x:v>10377</x:v>
      </x:c>
      <x:c r="K668" s="104">
        <x:f t="shared" si="83"/>
        <x:v>82135</x:v>
      </x:c>
      <x:c r="L668" s="104">
        <x:f t="shared" si="83"/>
        <x:v>53386</x:v>
      </x:c>
      <x:c r="M668" s="104"/>
      <x:c r="N668" s="100"/>
    </x:row>
    <x:row r="669" spans="1:14" s="5" customFormat="1" ht="19.5" customHeight="1">
      <x:c r="A669" s="101" t="s">
        <x:v>332</x:v>
      </x:c>
      <x:c r="B669" s="101" t="s">
        <x:v>1224</x:v>
      </x:c>
      <x:c r="C669" s="102">
        <x:v>1</x:v>
      </x:c>
      <x:c r="D669" s="103" t="s">
        <x:v>261</x:v>
      </x:c>
      <x:c r="E669" s="104">
        <x:f>E661</x:f>
        <x:v>29900</x:v>
      </x:c>
      <x:c r="F669" s="104">
        <x:f>INT(C669*E669)</x:f>
        <x:v>29900</x:v>
      </x:c>
      <x:c r="G669" s="104"/>
      <x:c r="H669" s="104"/>
      <x:c r="I669" s="104"/>
      <x:c r="J669" s="104"/>
      <x:c r="K669" s="104">
        <x:f t="shared" si="83"/>
        <x:v>29900</x:v>
      </x:c>
      <x:c r="L669" s="104">
        <x:f t="shared" si="83"/>
        <x:v>29900</x:v>
      </x:c>
      <x:c r="M669" s="104"/>
      <x:c r="N669" s="100"/>
    </x:row>
    <x:row r="670" spans="1:14" s="5" customFormat="1" ht="19.5" customHeight="1">
      <x:c r="A670" s="101" t="s">
        <x:v>748</x:v>
      </x:c>
      <x:c r="B670" s="101" t="s">
        <x:v>86</x:v>
      </x:c>
      <x:c r="C670" s="102">
        <x:v>60</x:v>
      </x:c>
      <x:c r="D670" s="103" t="s">
        <x:v>266</x:v>
      </x:c>
      <x:c r="E670" s="104">
        <x:f>E662</x:f>
        <x:v>400</x:v>
      </x:c>
      <x:c r="F670" s="104">
        <x:f>INT(C670*E670)</x:f>
        <x:v>24000</x:v>
      </x:c>
      <x:c r="G670" s="104"/>
      <x:c r="H670" s="104"/>
      <x:c r="I670" s="104"/>
      <x:c r="J670" s="104"/>
      <x:c r="K670" s="104">
        <x:f t="shared" si="83"/>
        <x:v>400</x:v>
      </x:c>
      <x:c r="L670" s="104">
        <x:f t="shared" si="83"/>
        <x:v>24000</x:v>
      </x:c>
      <x:c r="M670" s="104"/>
      <x:c r="N670" s="100"/>
    </x:row>
    <x:row r="671" spans="1:14" s="5" customFormat="1" ht="19.5" customHeight="1">
      <x:c r="A671" s="101" t="s">
        <x:v>533</x:v>
      </x:c>
      <x:c r="B671" s="101"/>
      <x:c r="C671" s="102"/>
      <x:c r="D671" s="103"/>
      <x:c r="E671" s="104"/>
      <x:c r="F671" s="104">
        <x:f>SUM(F666:F670)</x:f>
        <x:v>65808</x:v>
      </x:c>
      <x:c r="G671" s="104"/>
      <x:c r="H671" s="104">
        <x:f>SUM(H666:H670)</x:f>
        <x:v>95121</x:v>
      </x:c>
      <x:c r="I671" s="104"/>
      <x:c r="J671" s="104">
        <x:f>SUM(J666:J670)</x:f>
        <x:v>10377</x:v>
      </x:c>
      <x:c r="K671" s="104"/>
      <x:c r="L671" s="104">
        <x:f>SUM(F671,H671,J671)</x:f>
        <x:v>171306</x:v>
      </x:c>
      <x:c r="M671" s="104"/>
      <x:c r="N671" s="100"/>
    </x:row>
    <x:row r="672" spans="1:14" s="5" customFormat="1" ht="19.5" customHeight="1">
      <x:c r="A672" s="105"/>
      <x:c r="B672" s="105"/>
      <x:c r="C672" s="106"/>
      <x:c r="D672" s="107"/>
      <x:c r="E672" s="108"/>
      <x:c r="F672" s="108"/>
      <x:c r="G672" s="108"/>
      <x:c r="H672" s="108"/>
      <x:c r="I672" s="108"/>
      <x:c r="J672" s="108"/>
      <x:c r="K672" s="108"/>
      <x:c r="L672" s="108"/>
      <x:c r="M672" s="108"/>
      <x:c r="N672" s="100"/>
    </x:row>
    <x:row r="673" spans="1:14" s="5" customFormat="1" ht="19.5" customHeight="1">
      <x:c r="A673" s="96" t="s">
        <x:v>1254</x:v>
      </x:c>
      <x:c r="B673" s="96" t="s">
        <x:v>1460</x:v>
      </x:c>
      <x:c r="C673" s="97"/>
      <x:c r="D673" s="98" t="s">
        <x:v>148</x:v>
      </x:c>
      <x:c r="E673" s="99"/>
      <x:c r="F673" s="99"/>
      <x:c r="G673" s="99"/>
      <x:c r="H673" s="99"/>
      <x:c r="I673" s="99"/>
      <x:c r="J673" s="99"/>
      <x:c r="K673" s="99"/>
      <x:c r="L673" s="99"/>
      <x:c r="M673" s="99"/>
      <x:c r="N673" s="100"/>
    </x:row>
    <x:row r="674" spans="1:14" s="5" customFormat="1" ht="19.5" customHeight="1">
      <x:c r="A674" s="101" t="s">
        <x:v>153</x:v>
      </x:c>
      <x:c r="B674" s="101"/>
      <x:c r="C674" s="102">
        <x:v>0.23000000000000001</x:v>
      </x:c>
      <x:c r="D674" s="103" t="s">
        <x:v>250</x:v>
      </x:c>
      <x:c r="E674" s="104"/>
      <x:c r="F674" s="104"/>
      <x:c r="G674" s="104">
        <x:f>G666</x:f>
        <x:v>189749</x:v>
      </x:c>
      <x:c r="H674" s="104">
        <x:f>INT(C674*G674)</x:f>
        <x:v>43642</x:v>
      </x:c>
      <x:c r="I674" s="104"/>
      <x:c r="J674" s="104"/>
      <x:c r="K674" s="104">
        <x:f t="shared" ref="K674:L678" si="84">SUM(E674,G674,I674)</x:f>
        <x:v>189749</x:v>
      </x:c>
      <x:c r="L674" s="104">
        <x:f t="shared" si="84"/>
        <x:v>43642</x:v>
      </x:c>
      <x:c r="M674" s="104"/>
      <x:c r="N674" s="100"/>
    </x:row>
    <x:row r="675" spans="1:14" s="5" customFormat="1" ht="19.5" customHeight="1">
      <x:c r="A675" s="101" t="s">
        <x:v>862</x:v>
      </x:c>
      <x:c r="B675" s="101"/>
      <x:c r="C675" s="102">
        <x:v>0.16</x:v>
      </x:c>
      <x:c r="D675" s="103" t="s">
        <x:v>250</x:v>
      </x:c>
      <x:c r="E675" s="104"/>
      <x:c r="F675" s="104"/>
      <x:c r="G675" s="104">
        <x:f>G667</x:f>
        <x:v>148510</x:v>
      </x:c>
      <x:c r="H675" s="104">
        <x:f>INT(C675*G675)</x:f>
        <x:v>23761</x:v>
      </x:c>
      <x:c r="I675" s="104"/>
      <x:c r="J675" s="104"/>
      <x:c r="K675" s="104">
        <x:f t="shared" si="84"/>
        <x:v>148510</x:v>
      </x:c>
      <x:c r="L675" s="104">
        <x:f t="shared" si="84"/>
        <x:v>23761</x:v>
      </x:c>
      <x:c r="M675" s="104"/>
      <x:c r="N675" s="100"/>
    </x:row>
    <x:row r="676" spans="1:14" s="5" customFormat="1" ht="19.5" customHeight="1">
      <x:c r="A676" s="101" t="s">
        <x:v>227</x:v>
      </x:c>
      <x:c r="B676" s="101" t="s">
        <x:v>123</x:v>
      </x:c>
      <x:c r="C676" s="102">
        <x:v>0.69999999999999996</x:v>
      </x:c>
      <x:c r="D676" s="103" t="s">
        <x:v>220</x:v>
      </x:c>
      <x:c r="E676" s="104">
        <x:f>E668</x:f>
        <x:v>18321</x:v>
      </x:c>
      <x:c r="F676" s="104">
        <x:f>INT(C676*E676)</x:f>
        <x:v>12824</x:v>
      </x:c>
      <x:c r="G676" s="104">
        <x:f>G668</x:f>
        <x:v>47849</x:v>
      </x:c>
      <x:c r="H676" s="104">
        <x:f>INT(C676*G676)</x:f>
        <x:v>33494</x:v>
      </x:c>
      <x:c r="I676" s="104">
        <x:f>I668</x:f>
        <x:v>15965</x:v>
      </x:c>
      <x:c r="J676" s="104">
        <x:f>INT(C676*I676)</x:f>
        <x:v>11175</x:v>
      </x:c>
      <x:c r="K676" s="104">
        <x:f t="shared" si="84"/>
        <x:v>82135</x:v>
      </x:c>
      <x:c r="L676" s="104">
        <x:f t="shared" si="84"/>
        <x:v>57493</x:v>
      </x:c>
      <x:c r="M676" s="104"/>
      <x:c r="N676" s="100"/>
    </x:row>
    <x:row r="677" spans="1:14" s="5" customFormat="1" ht="19.5" customHeight="1">
      <x:c r="A677" s="101" t="s">
        <x:v>332</x:v>
      </x:c>
      <x:c r="B677" s="101" t="s">
        <x:v>1224</x:v>
      </x:c>
      <x:c r="C677" s="102">
        <x:v>1</x:v>
      </x:c>
      <x:c r="D677" s="103" t="s">
        <x:v>261</x:v>
      </x:c>
      <x:c r="E677" s="104">
        <x:f>E669</x:f>
        <x:v>29900</x:v>
      </x:c>
      <x:c r="F677" s="104">
        <x:f>INT(C677*E677)</x:f>
        <x:v>29900</x:v>
      </x:c>
      <x:c r="G677" s="104"/>
      <x:c r="H677" s="104"/>
      <x:c r="I677" s="104"/>
      <x:c r="J677" s="104"/>
      <x:c r="K677" s="104">
        <x:f t="shared" si="84"/>
        <x:v>29900</x:v>
      </x:c>
      <x:c r="L677" s="104">
        <x:f t="shared" si="84"/>
        <x:v>29900</x:v>
      </x:c>
      <x:c r="M677" s="104"/>
      <x:c r="N677" s="100"/>
    </x:row>
    <x:row r="678" spans="1:14" s="5" customFormat="1" ht="19.5" customHeight="1">
      <x:c r="A678" s="101" t="s">
        <x:v>748</x:v>
      </x:c>
      <x:c r="B678" s="101" t="s">
        <x:v>86</x:v>
      </x:c>
      <x:c r="C678" s="102">
        <x:v>60</x:v>
      </x:c>
      <x:c r="D678" s="103" t="s">
        <x:v>266</x:v>
      </x:c>
      <x:c r="E678" s="104">
        <x:f>E670</x:f>
        <x:v>400</x:v>
      </x:c>
      <x:c r="F678" s="104">
        <x:f>INT(C678*E678)</x:f>
        <x:v>24000</x:v>
      </x:c>
      <x:c r="G678" s="104"/>
      <x:c r="H678" s="104"/>
      <x:c r="I678" s="104"/>
      <x:c r="J678" s="104"/>
      <x:c r="K678" s="104">
        <x:f t="shared" si="84"/>
        <x:v>400</x:v>
      </x:c>
      <x:c r="L678" s="104">
        <x:f t="shared" si="84"/>
        <x:v>24000</x:v>
      </x:c>
      <x:c r="M678" s="104"/>
      <x:c r="N678" s="100"/>
    </x:row>
    <x:row r="679" spans="1:14" s="5" customFormat="1" ht="19.5" customHeight="1">
      <x:c r="A679" s="101" t="s">
        <x:v>533</x:v>
      </x:c>
      <x:c r="B679" s="101"/>
      <x:c r="C679" s="102"/>
      <x:c r="D679" s="103"/>
      <x:c r="E679" s="104"/>
      <x:c r="F679" s="104">
        <x:f>SUM(F674:F678)</x:f>
        <x:v>66724</x:v>
      </x:c>
      <x:c r="G679" s="104"/>
      <x:c r="H679" s="104">
        <x:f>SUM(H674:H678)</x:f>
        <x:v>100897</x:v>
      </x:c>
      <x:c r="I679" s="104"/>
      <x:c r="J679" s="104">
        <x:f>SUM(J674:J678)</x:f>
        <x:v>11175</x:v>
      </x:c>
      <x:c r="K679" s="104"/>
      <x:c r="L679" s="104">
        <x:f>SUM(F679,H679,J679)</x:f>
        <x:v>178796</x:v>
      </x:c>
      <x:c r="M679" s="104"/>
      <x:c r="N679" s="100"/>
    </x:row>
    <x:row r="680" spans="1:14" s="5" customFormat="1" ht="19.5" customHeight="1">
      <x:c r="A680" s="105"/>
      <x:c r="B680" s="105"/>
      <x:c r="C680" s="106"/>
      <x:c r="D680" s="107"/>
      <x:c r="E680" s="108"/>
      <x:c r="F680" s="108"/>
      <x:c r="G680" s="108"/>
      <x:c r="H680" s="108"/>
      <x:c r="I680" s="108"/>
      <x:c r="J680" s="108"/>
      <x:c r="K680" s="108"/>
      <x:c r="L680" s="108"/>
      <x:c r="M680" s="108"/>
      <x:c r="N680" s="100"/>
    </x:row>
    <x:row r="681" spans="1:14" s="5" customFormat="1" ht="19.5" customHeight="1">
      <x:c r="A681" s="96" t="s">
        <x:v>1061</x:v>
      </x:c>
      <x:c r="B681" s="96" t="s">
        <x:v>1462</x:v>
      </x:c>
      <x:c r="C681" s="97"/>
      <x:c r="D681" s="98" t="s">
        <x:v>148</x:v>
      </x:c>
      <x:c r="E681" s="99"/>
      <x:c r="F681" s="99"/>
      <x:c r="G681" s="99"/>
      <x:c r="H681" s="99"/>
      <x:c r="I681" s="99"/>
      <x:c r="J681" s="99"/>
      <x:c r="K681" s="99"/>
      <x:c r="L681" s="99"/>
      <x:c r="M681" s="99"/>
      <x:c r="N681" s="100"/>
    </x:row>
    <x:row r="682" spans="1:14" s="5" customFormat="1" ht="19.5" customHeight="1">
      <x:c r="A682" s="101" t="s">
        <x:v>153</x:v>
      </x:c>
      <x:c r="B682" s="101"/>
      <x:c r="C682" s="102">
        <x:v>0.23999999999999999</x:v>
      </x:c>
      <x:c r="D682" s="103" t="s">
        <x:v>250</x:v>
      </x:c>
      <x:c r="E682" s="104"/>
      <x:c r="F682" s="104"/>
      <x:c r="G682" s="104">
        <x:f>G674</x:f>
        <x:v>189749</x:v>
      </x:c>
      <x:c r="H682" s="104">
        <x:f>INT(C682*G682)</x:f>
        <x:v>45539</x:v>
      </x:c>
      <x:c r="I682" s="104"/>
      <x:c r="J682" s="104"/>
      <x:c r="K682" s="104">
        <x:f t="shared" ref="K682:L686" si="85">SUM(E682,G682,I682)</x:f>
        <x:v>189749</x:v>
      </x:c>
      <x:c r="L682" s="104">
        <x:f t="shared" si="85"/>
        <x:v>45539</x:v>
      </x:c>
      <x:c r="M682" s="104"/>
      <x:c r="N682" s="100"/>
    </x:row>
    <x:row r="683" spans="1:14" s="5" customFormat="1" ht="19.5" customHeight="1">
      <x:c r="A683" s="101" t="s">
        <x:v>862</x:v>
      </x:c>
      <x:c r="B683" s="101"/>
      <x:c r="C683" s="102">
        <x:v>0.17000000000000001</x:v>
      </x:c>
      <x:c r="D683" s="103" t="s">
        <x:v>250</x:v>
      </x:c>
      <x:c r="E683" s="104"/>
      <x:c r="F683" s="104"/>
      <x:c r="G683" s="104">
        <x:f>G675</x:f>
        <x:v>148510</x:v>
      </x:c>
      <x:c r="H683" s="104">
        <x:f>INT(C683*G683)</x:f>
        <x:v>25246</x:v>
      </x:c>
      <x:c r="I683" s="104"/>
      <x:c r="J683" s="104"/>
      <x:c r="K683" s="104">
        <x:f t="shared" si="85"/>
        <x:v>148510</x:v>
      </x:c>
      <x:c r="L683" s="104">
        <x:f t="shared" si="85"/>
        <x:v>25246</x:v>
      </x:c>
      <x:c r="M683" s="104"/>
      <x:c r="N683" s="100"/>
    </x:row>
    <x:row r="684" spans="1:14" s="5" customFormat="1" ht="19.5" customHeight="1">
      <x:c r="A684" s="101" t="s">
        <x:v>227</x:v>
      </x:c>
      <x:c r="B684" s="101" t="s">
        <x:v>123</x:v>
      </x:c>
      <x:c r="C684" s="102">
        <x:v>0.75</x:v>
      </x:c>
      <x:c r="D684" s="103" t="s">
        <x:v>220</x:v>
      </x:c>
      <x:c r="E684" s="104">
        <x:f>E676</x:f>
        <x:v>18321</x:v>
      </x:c>
      <x:c r="F684" s="104">
        <x:f>INT(C684*E684)</x:f>
        <x:v>13740</x:v>
      </x:c>
      <x:c r="G684" s="104">
        <x:f>G676</x:f>
        <x:v>47849</x:v>
      </x:c>
      <x:c r="H684" s="104">
        <x:f>INT(C684*G684)</x:f>
        <x:v>35886</x:v>
      </x:c>
      <x:c r="I684" s="104">
        <x:f>I676</x:f>
        <x:v>15965</x:v>
      </x:c>
      <x:c r="J684" s="104">
        <x:f>INT(C684*I684)</x:f>
        <x:v>11973</x:v>
      </x:c>
      <x:c r="K684" s="104">
        <x:f t="shared" si="85"/>
        <x:v>82135</x:v>
      </x:c>
      <x:c r="L684" s="104">
        <x:f t="shared" si="85"/>
        <x:v>61599</x:v>
      </x:c>
      <x:c r="M684" s="104"/>
      <x:c r="N684" s="100"/>
    </x:row>
    <x:row r="685" spans="1:14" s="5" customFormat="1" ht="19.5" customHeight="1">
      <x:c r="A685" s="101" t="s">
        <x:v>332</x:v>
      </x:c>
      <x:c r="B685" s="101" t="s">
        <x:v>1224</x:v>
      </x:c>
      <x:c r="C685" s="102">
        <x:v>1</x:v>
      </x:c>
      <x:c r="D685" s="103" t="s">
        <x:v>261</x:v>
      </x:c>
      <x:c r="E685" s="104">
        <x:f>E677</x:f>
        <x:v>29900</x:v>
      </x:c>
      <x:c r="F685" s="104">
        <x:f>INT(C685*E685)</x:f>
        <x:v>29900</x:v>
      </x:c>
      <x:c r="G685" s="104"/>
      <x:c r="H685" s="104"/>
      <x:c r="I685" s="104"/>
      <x:c r="J685" s="104"/>
      <x:c r="K685" s="104">
        <x:f t="shared" si="85"/>
        <x:v>29900</x:v>
      </x:c>
      <x:c r="L685" s="104">
        <x:f t="shared" si="85"/>
        <x:v>29900</x:v>
      </x:c>
      <x:c r="M685" s="104"/>
      <x:c r="N685" s="100"/>
    </x:row>
    <x:row r="686" spans="1:14" s="5" customFormat="1" ht="19.5" customHeight="1">
      <x:c r="A686" s="101" t="s">
        <x:v>748</x:v>
      </x:c>
      <x:c r="B686" s="101" t="s">
        <x:v>86</x:v>
      </x:c>
      <x:c r="C686" s="102">
        <x:v>70</x:v>
      </x:c>
      <x:c r="D686" s="103" t="s">
        <x:v>266</x:v>
      </x:c>
      <x:c r="E686" s="104">
        <x:f>E678</x:f>
        <x:v>400</x:v>
      </x:c>
      <x:c r="F686" s="104">
        <x:f>INT(C686*E686)</x:f>
        <x:v>28000</x:v>
      </x:c>
      <x:c r="G686" s="104"/>
      <x:c r="H686" s="104"/>
      <x:c r="I686" s="104"/>
      <x:c r="J686" s="104"/>
      <x:c r="K686" s="104">
        <x:f t="shared" si="85"/>
        <x:v>400</x:v>
      </x:c>
      <x:c r="L686" s="104">
        <x:f t="shared" si="85"/>
        <x:v>28000</x:v>
      </x:c>
      <x:c r="M686" s="104"/>
      <x:c r="N686" s="100"/>
    </x:row>
    <x:row r="687" spans="1:14" s="5" customFormat="1" ht="19.5" customHeight="1">
      <x:c r="A687" s="101" t="s">
        <x:v>533</x:v>
      </x:c>
      <x:c r="B687" s="101"/>
      <x:c r="C687" s="102"/>
      <x:c r="D687" s="103"/>
      <x:c r="E687" s="104"/>
      <x:c r="F687" s="104">
        <x:f>SUM(F682:F686)</x:f>
        <x:v>71640</x:v>
      </x:c>
      <x:c r="G687" s="104"/>
      <x:c r="H687" s="104">
        <x:f>SUM(H682:H686)</x:f>
        <x:v>106671</x:v>
      </x:c>
      <x:c r="I687" s="104"/>
      <x:c r="J687" s="104">
        <x:f>SUM(J682:J686)</x:f>
        <x:v>11973</x:v>
      </x:c>
      <x:c r="K687" s="104"/>
      <x:c r="L687" s="104">
        <x:f>SUM(F687,H687,J687)</x:f>
        <x:v>190284</x:v>
      </x:c>
      <x:c r="M687" s="104"/>
      <x:c r="N687" s="100"/>
    </x:row>
    <x:row r="688" spans="1:14" s="5" customFormat="1" ht="19.5" customHeight="1">
      <x:c r="A688" s="105"/>
      <x:c r="B688" s="105"/>
      <x:c r="C688" s="106"/>
      <x:c r="D688" s="107"/>
      <x:c r="E688" s="108"/>
      <x:c r="F688" s="108"/>
      <x:c r="G688" s="108"/>
      <x:c r="H688" s="108"/>
      <x:c r="I688" s="108"/>
      <x:c r="J688" s="108"/>
      <x:c r="K688" s="108"/>
      <x:c r="L688" s="108"/>
      <x:c r="M688" s="108"/>
      <x:c r="N688" s="100"/>
    </x:row>
    <x:row r="689" spans="1:14" s="5" customFormat="1" ht="19.5" customHeight="1">
      <x:c r="A689" s="96" t="s">
        <x:v>1062</x:v>
      </x:c>
      <x:c r="B689" s="96" t="s">
        <x:v>1495</x:v>
      </x:c>
      <x:c r="C689" s="97"/>
      <x:c r="D689" s="98" t="s">
        <x:v>148</x:v>
      </x:c>
      <x:c r="E689" s="99"/>
      <x:c r="F689" s="99"/>
      <x:c r="G689" s="99"/>
      <x:c r="H689" s="99"/>
      <x:c r="I689" s="99"/>
      <x:c r="J689" s="99"/>
      <x:c r="K689" s="99"/>
      <x:c r="L689" s="99"/>
      <x:c r="M689" s="99"/>
      <x:c r="N689" s="100"/>
    </x:row>
    <x:row r="690" spans="1:14" s="5" customFormat="1" ht="19.5" customHeight="1">
      <x:c r="A690" s="101" t="s">
        <x:v>153</x:v>
      </x:c>
      <x:c r="B690" s="101"/>
      <x:c r="C690" s="102">
        <x:v>0.25</x:v>
      </x:c>
      <x:c r="D690" s="103" t="s">
        <x:v>250</x:v>
      </x:c>
      <x:c r="E690" s="104"/>
      <x:c r="F690" s="104"/>
      <x:c r="G690" s="104">
        <x:f>G682</x:f>
        <x:v>189749</x:v>
      </x:c>
      <x:c r="H690" s="104">
        <x:f>INT(C690*G690)</x:f>
        <x:v>47437</x:v>
      </x:c>
      <x:c r="I690" s="104"/>
      <x:c r="J690" s="104"/>
      <x:c r="K690" s="104">
        <x:f t="shared" ref="K690:L694" si="86">SUM(E690,G690,I690)</x:f>
        <x:v>189749</x:v>
      </x:c>
      <x:c r="L690" s="104">
        <x:f t="shared" si="86"/>
        <x:v>47437</x:v>
      </x:c>
      <x:c r="M690" s="104"/>
      <x:c r="N690" s="100"/>
    </x:row>
    <x:row r="691" spans="1:14" s="5" customFormat="1" ht="19.5" customHeight="1">
      <x:c r="A691" s="101" t="s">
        <x:v>862</x:v>
      </x:c>
      <x:c r="B691" s="101"/>
      <x:c r="C691" s="102">
        <x:v>0.17999999999999999</x:v>
      </x:c>
      <x:c r="D691" s="103" t="s">
        <x:v>250</x:v>
      </x:c>
      <x:c r="E691" s="104"/>
      <x:c r="F691" s="104"/>
      <x:c r="G691" s="104">
        <x:f>G683</x:f>
        <x:v>148510</x:v>
      </x:c>
      <x:c r="H691" s="104">
        <x:f>INT(C691*G691)</x:f>
        <x:v>26731</x:v>
      </x:c>
      <x:c r="I691" s="104"/>
      <x:c r="J691" s="104"/>
      <x:c r="K691" s="104">
        <x:f t="shared" si="86"/>
        <x:v>148510</x:v>
      </x:c>
      <x:c r="L691" s="104">
        <x:f t="shared" si="86"/>
        <x:v>26731</x:v>
      </x:c>
      <x:c r="M691" s="104"/>
      <x:c r="N691" s="100"/>
    </x:row>
    <x:row r="692" spans="1:14" s="5" customFormat="1" ht="19.5" customHeight="1">
      <x:c r="A692" s="101" t="s">
        <x:v>227</x:v>
      </x:c>
      <x:c r="B692" s="101" t="s">
        <x:v>123</x:v>
      </x:c>
      <x:c r="C692" s="102">
        <x:v>0.80000000000000004</x:v>
      </x:c>
      <x:c r="D692" s="103" t="s">
        <x:v>220</x:v>
      </x:c>
      <x:c r="E692" s="104">
        <x:f>E684</x:f>
        <x:v>18321</x:v>
      </x:c>
      <x:c r="F692" s="104">
        <x:f>INT(C692*E692)</x:f>
        <x:v>14656</x:v>
      </x:c>
      <x:c r="G692" s="104">
        <x:f>G684</x:f>
        <x:v>47849</x:v>
      </x:c>
      <x:c r="H692" s="104">
        <x:f>INT(C692*G692)</x:f>
        <x:v>38279</x:v>
      </x:c>
      <x:c r="I692" s="104">
        <x:f>I684</x:f>
        <x:v>15965</x:v>
      </x:c>
      <x:c r="J692" s="104">
        <x:f>INT(C692*I692)</x:f>
        <x:v>12772</x:v>
      </x:c>
      <x:c r="K692" s="104">
        <x:f t="shared" si="86"/>
        <x:v>82135</x:v>
      </x:c>
      <x:c r="L692" s="104">
        <x:f t="shared" si="86"/>
        <x:v>65707</x:v>
      </x:c>
      <x:c r="M692" s="104"/>
      <x:c r="N692" s="100"/>
    </x:row>
    <x:row r="693" spans="1:14" s="5" customFormat="1" ht="19.5" customHeight="1">
      <x:c r="A693" s="101" t="s">
        <x:v>332</x:v>
      </x:c>
      <x:c r="B693" s="101" t="s">
        <x:v>1224</x:v>
      </x:c>
      <x:c r="C693" s="102">
        <x:v>1</x:v>
      </x:c>
      <x:c r="D693" s="103" t="s">
        <x:v>261</x:v>
      </x:c>
      <x:c r="E693" s="104">
        <x:f>E685</x:f>
        <x:v>29900</x:v>
      </x:c>
      <x:c r="F693" s="104">
        <x:f>INT(C693*E693)</x:f>
        <x:v>29900</x:v>
      </x:c>
      <x:c r="G693" s="104"/>
      <x:c r="H693" s="104"/>
      <x:c r="I693" s="104"/>
      <x:c r="J693" s="104"/>
      <x:c r="K693" s="104">
        <x:f t="shared" si="86"/>
        <x:v>29900</x:v>
      </x:c>
      <x:c r="L693" s="104">
        <x:f t="shared" si="86"/>
        <x:v>29900</x:v>
      </x:c>
      <x:c r="M693" s="104"/>
      <x:c r="N693" s="100"/>
    </x:row>
    <x:row r="694" spans="1:14" s="5" customFormat="1" ht="19.5" customHeight="1">
      <x:c r="A694" s="101" t="s">
        <x:v>748</x:v>
      </x:c>
      <x:c r="B694" s="101" t="s">
        <x:v>86</x:v>
      </x:c>
      <x:c r="C694" s="102">
        <x:v>70</x:v>
      </x:c>
      <x:c r="D694" s="103" t="s">
        <x:v>266</x:v>
      </x:c>
      <x:c r="E694" s="104">
        <x:f>E686</x:f>
        <x:v>400</x:v>
      </x:c>
      <x:c r="F694" s="104">
        <x:f>INT(C694*E694)</x:f>
        <x:v>28000</x:v>
      </x:c>
      <x:c r="G694" s="104"/>
      <x:c r="H694" s="104"/>
      <x:c r="I694" s="104"/>
      <x:c r="J694" s="104"/>
      <x:c r="K694" s="104">
        <x:f t="shared" si="86"/>
        <x:v>400</x:v>
      </x:c>
      <x:c r="L694" s="104">
        <x:f t="shared" si="86"/>
        <x:v>28000</x:v>
      </x:c>
      <x:c r="M694" s="104"/>
      <x:c r="N694" s="100"/>
    </x:row>
    <x:row r="695" spans="1:14" s="5" customFormat="1" ht="19.5" customHeight="1">
      <x:c r="A695" s="101" t="s">
        <x:v>533</x:v>
      </x:c>
      <x:c r="B695" s="101"/>
      <x:c r="C695" s="102"/>
      <x:c r="D695" s="103"/>
      <x:c r="E695" s="104"/>
      <x:c r="F695" s="104">
        <x:f>SUM(F690:F694)</x:f>
        <x:v>72556</x:v>
      </x:c>
      <x:c r="G695" s="104"/>
      <x:c r="H695" s="104">
        <x:f>SUM(H690:H694)</x:f>
        <x:v>112447</x:v>
      </x:c>
      <x:c r="I695" s="104"/>
      <x:c r="J695" s="104">
        <x:f>SUM(J690:J694)</x:f>
        <x:v>12772</x:v>
      </x:c>
      <x:c r="K695" s="104"/>
      <x:c r="L695" s="104">
        <x:f>SUM(F695,H695,J695)</x:f>
        <x:v>197775</x:v>
      </x:c>
      <x:c r="M695" s="104"/>
      <x:c r="N695" s="100"/>
    </x:row>
    <x:row r="696" spans="1:14" s="5" customFormat="1" ht="19.5" customHeight="1">
      <x:c r="A696" s="105"/>
      <x:c r="B696" s="105"/>
      <x:c r="C696" s="106"/>
      <x:c r="D696" s="107"/>
      <x:c r="E696" s="108"/>
      <x:c r="F696" s="108"/>
      <x:c r="G696" s="108"/>
      <x:c r="H696" s="108"/>
      <x:c r="I696" s="108"/>
      <x:c r="J696" s="108"/>
      <x:c r="K696" s="108"/>
      <x:c r="L696" s="108"/>
      <x:c r="M696" s="108"/>
      <x:c r="N696" s="100"/>
    </x:row>
    <x:row r="697" spans="1:14" s="5" customFormat="1" ht="19.5" customHeight="1">
      <x:c r="A697" s="96" t="s">
        <x:v>1143</x:v>
      </x:c>
      <x:c r="B697" s="96" t="s">
        <x:v>842</x:v>
      </x:c>
      <x:c r="C697" s="97"/>
      <x:c r="D697" s="98" t="s">
        <x:v>148</x:v>
      </x:c>
      <x:c r="E697" s="99"/>
      <x:c r="F697" s="99"/>
      <x:c r="G697" s="99"/>
      <x:c r="H697" s="99"/>
      <x:c r="I697" s="99"/>
      <x:c r="J697" s="99"/>
      <x:c r="K697" s="99"/>
      <x:c r="L697" s="99"/>
      <x:c r="M697" s="99"/>
      <x:c r="N697" s="100"/>
    </x:row>
    <x:row r="698" spans="1:14" s="5" customFormat="1" ht="19.5" customHeight="1">
      <x:c r="A698" s="101" t="s">
        <x:v>153</x:v>
      </x:c>
      <x:c r="B698" s="101"/>
      <x:c r="C698" s="102">
        <x:v>0.0070000000000000007</x:v>
      </x:c>
      <x:c r="D698" s="103" t="s">
        <x:v>250</x:v>
      </x:c>
      <x:c r="E698" s="104"/>
      <x:c r="F698" s="104"/>
      <x:c r="G698" s="104">
        <x:f>G690</x:f>
        <x:v>189749</x:v>
      </x:c>
      <x:c r="H698" s="104">
        <x:f>INT(C698*G698)</x:f>
        <x:v>1328</x:v>
      </x:c>
      <x:c r="I698" s="104"/>
      <x:c r="J698" s="104"/>
      <x:c r="K698" s="104">
        <x:f t="shared" ref="K698:L700" si="87">SUM(E698,G698,I698)</x:f>
        <x:v>189749</x:v>
      </x:c>
      <x:c r="L698" s="104">
        <x:f t="shared" si="87"/>
        <x:v>1328</x:v>
      </x:c>
      <x:c r="M698" s="104"/>
      <x:c r="N698" s="100"/>
    </x:row>
    <x:row r="699" spans="1:14" s="5" customFormat="1" ht="19.5" customHeight="1">
      <x:c r="A699" s="101" t="s">
        <x:v>862</x:v>
      </x:c>
      <x:c r="B699" s="101"/>
      <x:c r="C699" s="102">
        <x:v>0.0020000000000000001</x:v>
      </x:c>
      <x:c r="D699" s="103" t="s">
        <x:v>250</x:v>
      </x:c>
      <x:c r="E699" s="104"/>
      <x:c r="F699" s="104"/>
      <x:c r="G699" s="104">
        <x:f>G691</x:f>
        <x:v>148510</x:v>
      </x:c>
      <x:c r="H699" s="104">
        <x:f>INT(C699*G699)</x:f>
        <x:v>297</x:v>
      </x:c>
      <x:c r="I699" s="104"/>
      <x:c r="J699" s="104"/>
      <x:c r="K699" s="104">
        <x:f t="shared" si="87"/>
        <x:v>148510</x:v>
      </x:c>
      <x:c r="L699" s="104">
        <x:f t="shared" si="87"/>
        <x:v>297</x:v>
      </x:c>
      <x:c r="M699" s="104"/>
      <x:c r="N699" s="100"/>
    </x:row>
    <x:row r="700" spans="1:14" s="5" customFormat="1" ht="19.5" customHeight="1">
      <x:c r="A700" s="101" t="s">
        <x:v>748</x:v>
      </x:c>
      <x:c r="B700" s="101" t="s">
        <x:v>86</x:v>
      </x:c>
      <x:c r="C700" s="102">
        <x:v>0.5</x:v>
      </x:c>
      <x:c r="D700" s="103" t="s">
        <x:v>266</x:v>
      </x:c>
      <x:c r="E700" s="104">
        <x:f>E694</x:f>
        <x:v>400</x:v>
      </x:c>
      <x:c r="F700" s="104">
        <x:f>INT(C700*E700)</x:f>
        <x:v>200</x:v>
      </x:c>
      <x:c r="G700" s="104"/>
      <x:c r="H700" s="104"/>
      <x:c r="I700" s="104"/>
      <x:c r="J700" s="104"/>
      <x:c r="K700" s="104">
        <x:f t="shared" si="87"/>
        <x:v>400</x:v>
      </x:c>
      <x:c r="L700" s="104">
        <x:f t="shared" si="87"/>
        <x:v>200</x:v>
      </x:c>
      <x:c r="M700" s="104"/>
      <x:c r="N700" s="100"/>
    </x:row>
    <x:row r="701" spans="1:14" s="5" customFormat="1" ht="19.5" customHeight="1">
      <x:c r="A701" s="101" t="s">
        <x:v>533</x:v>
      </x:c>
      <x:c r="B701" s="101"/>
      <x:c r="C701" s="102"/>
      <x:c r="D701" s="103"/>
      <x:c r="E701" s="104"/>
      <x:c r="F701" s="104">
        <x:f>SUM(F698:F700)</x:f>
        <x:v>200</x:v>
      </x:c>
      <x:c r="G701" s="104"/>
      <x:c r="H701" s="104">
        <x:f>SUM(H698:H700)</x:f>
        <x:v>1625</x:v>
      </x:c>
      <x:c r="I701" s="104"/>
      <x:c r="J701" s="104">
        <x:f>SUM(J698:J700)</x:f>
        <x:v>0</x:v>
      </x:c>
      <x:c r="K701" s="104"/>
      <x:c r="L701" s="104">
        <x:f>SUM(F701,H701,J701)</x:f>
        <x:v>1825</x:v>
      </x:c>
      <x:c r="M701" s="104"/>
      <x:c r="N701" s="100"/>
    </x:row>
    <x:row r="702" spans="1:14" s="5" customFormat="1" ht="19.5" customHeight="1">
      <x:c r="A702" s="105"/>
      <x:c r="B702" s="105"/>
      <x:c r="C702" s="106"/>
      <x:c r="D702" s="107"/>
      <x:c r="E702" s="108"/>
      <x:c r="F702" s="108"/>
      <x:c r="G702" s="108"/>
      <x:c r="H702" s="108"/>
      <x:c r="I702" s="108"/>
      <x:c r="J702" s="108"/>
      <x:c r="K702" s="108"/>
      <x:c r="L702" s="108"/>
      <x:c r="M702" s="108"/>
      <x:c r="N702" s="100"/>
    </x:row>
    <x:row r="703" spans="1:14" s="5" customFormat="1" ht="19.5" customHeight="1">
      <x:c r="A703" s="96" t="s">
        <x:v>1164</x:v>
      </x:c>
      <x:c r="B703" s="96" t="s">
        <x:v>1024</x:v>
      </x:c>
      <x:c r="C703" s="97"/>
      <x:c r="D703" s="98" t="s">
        <x:v>148</x:v>
      </x:c>
      <x:c r="E703" s="99"/>
      <x:c r="F703" s="99"/>
      <x:c r="G703" s="99"/>
      <x:c r="H703" s="99"/>
      <x:c r="I703" s="99"/>
      <x:c r="J703" s="99"/>
      <x:c r="K703" s="99"/>
      <x:c r="L703" s="99"/>
      <x:c r="M703" s="99"/>
      <x:c r="N703" s="100"/>
    </x:row>
    <x:row r="704" spans="1:14" s="5" customFormat="1" ht="19.5" customHeight="1">
      <x:c r="A704" s="101" t="s">
        <x:v>153</x:v>
      </x:c>
      <x:c r="B704" s="101"/>
      <x:c r="C704" s="102">
        <x:v>0.010000000000000001</x:v>
      </x:c>
      <x:c r="D704" s="103" t="s">
        <x:v>250</x:v>
      </x:c>
      <x:c r="E704" s="104"/>
      <x:c r="F704" s="104"/>
      <x:c r="G704" s="104">
        <x:f>G698</x:f>
        <x:v>189749</x:v>
      </x:c>
      <x:c r="H704" s="104">
        <x:f>INT(C704*G704)</x:f>
        <x:v>1897</x:v>
      </x:c>
      <x:c r="I704" s="104"/>
      <x:c r="J704" s="104"/>
      <x:c r="K704" s="104">
        <x:f t="shared" ref="K704:L706" si="88">SUM(E704,G704,I704)</x:f>
        <x:v>189749</x:v>
      </x:c>
      <x:c r="L704" s="104">
        <x:f t="shared" si="88"/>
        <x:v>1897</x:v>
      </x:c>
      <x:c r="M704" s="104"/>
      <x:c r="N704" s="100"/>
    </x:row>
    <x:row r="705" spans="1:14" s="5" customFormat="1" ht="19.5" customHeight="1">
      <x:c r="A705" s="101" t="s">
        <x:v>862</x:v>
      </x:c>
      <x:c r="B705" s="101"/>
      <x:c r="C705" s="102">
        <x:v>0.0029999999999999999</x:v>
      </x:c>
      <x:c r="D705" s="103" t="s">
        <x:v>250</x:v>
      </x:c>
      <x:c r="E705" s="104"/>
      <x:c r="F705" s="104"/>
      <x:c r="G705" s="104">
        <x:f>G699</x:f>
        <x:v>148510</x:v>
      </x:c>
      <x:c r="H705" s="104">
        <x:f>INT(C705*G705)</x:f>
        <x:v>445</x:v>
      </x:c>
      <x:c r="I705" s="104"/>
      <x:c r="J705" s="104"/>
      <x:c r="K705" s="104">
        <x:f t="shared" si="88"/>
        <x:v>148510</x:v>
      </x:c>
      <x:c r="L705" s="104">
        <x:f t="shared" si="88"/>
        <x:v>445</x:v>
      </x:c>
      <x:c r="M705" s="104"/>
      <x:c r="N705" s="100"/>
    </x:row>
    <x:row r="706" spans="1:14" s="5" customFormat="1" ht="19.5" customHeight="1">
      <x:c r="A706" s="101" t="s">
        <x:v>748</x:v>
      </x:c>
      <x:c r="B706" s="101" t="s">
        <x:v>86</x:v>
      </x:c>
      <x:c r="C706" s="102">
        <x:v>0.5</x:v>
      </x:c>
      <x:c r="D706" s="103" t="s">
        <x:v>266</x:v>
      </x:c>
      <x:c r="E706" s="104">
        <x:f>E700</x:f>
        <x:v>400</x:v>
      </x:c>
      <x:c r="F706" s="104">
        <x:f>INT(C706*E706)</x:f>
        <x:v>200</x:v>
      </x:c>
      <x:c r="G706" s="104"/>
      <x:c r="H706" s="104"/>
      <x:c r="I706" s="104"/>
      <x:c r="J706" s="104"/>
      <x:c r="K706" s="104">
        <x:f t="shared" si="88"/>
        <x:v>400</x:v>
      </x:c>
      <x:c r="L706" s="104">
        <x:f t="shared" si="88"/>
        <x:v>200</x:v>
      </x:c>
      <x:c r="M706" s="104"/>
      <x:c r="N706" s="100"/>
    </x:row>
    <x:row r="707" spans="1:14" s="5" customFormat="1" ht="19.5" customHeight="1">
      <x:c r="A707" s="101" t="s">
        <x:v>533</x:v>
      </x:c>
      <x:c r="B707" s="101"/>
      <x:c r="C707" s="102"/>
      <x:c r="D707" s="103"/>
      <x:c r="E707" s="104"/>
      <x:c r="F707" s="104">
        <x:f>SUM(F704:F706)</x:f>
        <x:v>200</x:v>
      </x:c>
      <x:c r="G707" s="104"/>
      <x:c r="H707" s="104">
        <x:f>SUM(H704:H706)</x:f>
        <x:v>2342</x:v>
      </x:c>
      <x:c r="I707" s="104"/>
      <x:c r="J707" s="104">
        <x:f>SUM(J704:J706)</x:f>
        <x:v>0</x:v>
      </x:c>
      <x:c r="K707" s="104"/>
      <x:c r="L707" s="104">
        <x:f>SUM(F707,H707,J707)</x:f>
        <x:v>2542</x:v>
      </x:c>
      <x:c r="M707" s="104"/>
      <x:c r="N707" s="100"/>
    </x:row>
    <x:row r="708" spans="1:14" s="5" customFormat="1" ht="19.5" customHeight="1">
      <x:c r="A708" s="105"/>
      <x:c r="B708" s="105"/>
      <x:c r="C708" s="106"/>
      <x:c r="D708" s="107"/>
      <x:c r="E708" s="108"/>
      <x:c r="F708" s="108"/>
      <x:c r="G708" s="108"/>
      <x:c r="H708" s="108"/>
      <x:c r="I708" s="108"/>
      <x:c r="J708" s="108"/>
      <x:c r="K708" s="108"/>
      <x:c r="L708" s="108"/>
      <x:c r="M708" s="108"/>
      <x:c r="N708" s="100"/>
    </x:row>
    <x:row r="709" spans="1:14" s="5" customFormat="1" ht="19.5" customHeight="1">
      <x:c r="A709" s="96" t="s">
        <x:v>1085</x:v>
      </x:c>
      <x:c r="B709" s="96" t="s">
        <x:v>1243</x:v>
      </x:c>
      <x:c r="C709" s="97"/>
      <x:c r="D709" s="98" t="s">
        <x:v>148</x:v>
      </x:c>
      <x:c r="E709" s="99"/>
      <x:c r="F709" s="99"/>
      <x:c r="G709" s="99"/>
      <x:c r="H709" s="99"/>
      <x:c r="I709" s="99"/>
      <x:c r="J709" s="99"/>
      <x:c r="K709" s="99"/>
      <x:c r="L709" s="99"/>
      <x:c r="M709" s="99"/>
      <x:c r="N709" s="100"/>
    </x:row>
    <x:row r="710" spans="1:14" s="5" customFormat="1" ht="19.5" customHeight="1">
      <x:c r="A710" s="101" t="s">
        <x:v>153</x:v>
      </x:c>
      <x:c r="B710" s="101"/>
      <x:c r="C710" s="102">
        <x:v>0.014999999999999999</x:v>
      </x:c>
      <x:c r="D710" s="103" t="s">
        <x:v>250</x:v>
      </x:c>
      <x:c r="E710" s="104"/>
      <x:c r="F710" s="104"/>
      <x:c r="G710" s="104">
        <x:f>G704</x:f>
        <x:v>189749</x:v>
      </x:c>
      <x:c r="H710" s="104">
        <x:f>INT(C710*G710)</x:f>
        <x:v>2846</x:v>
      </x:c>
      <x:c r="I710" s="104"/>
      <x:c r="J710" s="104"/>
      <x:c r="K710" s="104">
        <x:f t="shared" ref="K710:L712" si="89">SUM(E710,G710,I710)</x:f>
        <x:v>189749</x:v>
      </x:c>
      <x:c r="L710" s="104">
        <x:f t="shared" si="89"/>
        <x:v>2846</x:v>
      </x:c>
      <x:c r="M710" s="104"/>
      <x:c r="N710" s="100"/>
    </x:row>
    <x:row r="711" spans="1:14" s="5" customFormat="1" ht="19.5" customHeight="1">
      <x:c r="A711" s="101" t="s">
        <x:v>862</x:v>
      </x:c>
      <x:c r="B711" s="101"/>
      <x:c r="C711" s="102">
        <x:v>0.005</x:v>
      </x:c>
      <x:c r="D711" s="103" t="s">
        <x:v>250</x:v>
      </x:c>
      <x:c r="E711" s="104"/>
      <x:c r="F711" s="104"/>
      <x:c r="G711" s="104">
        <x:f>G705</x:f>
        <x:v>148510</x:v>
      </x:c>
      <x:c r="H711" s="104">
        <x:f>INT(C711*G711)</x:f>
        <x:v>742</x:v>
      </x:c>
      <x:c r="I711" s="104"/>
      <x:c r="J711" s="104"/>
      <x:c r="K711" s="104">
        <x:f t="shared" si="89"/>
        <x:v>148510</x:v>
      </x:c>
      <x:c r="L711" s="104">
        <x:f t="shared" si="89"/>
        <x:v>742</x:v>
      </x:c>
      <x:c r="M711" s="104"/>
      <x:c r="N711" s="100"/>
    </x:row>
    <x:row r="712" spans="1:14" s="5" customFormat="1" ht="19.5" customHeight="1">
      <x:c r="A712" s="101" t="s">
        <x:v>748</x:v>
      </x:c>
      <x:c r="B712" s="101" t="s">
        <x:v>86</x:v>
      </x:c>
      <x:c r="C712" s="102">
        <x:v>1</x:v>
      </x:c>
      <x:c r="D712" s="103" t="s">
        <x:v>266</x:v>
      </x:c>
      <x:c r="E712" s="104">
        <x:f>E706</x:f>
        <x:v>400</x:v>
      </x:c>
      <x:c r="F712" s="104">
        <x:f>INT(C712*E712)</x:f>
        <x:v>400</x:v>
      </x:c>
      <x:c r="G712" s="104"/>
      <x:c r="H712" s="104"/>
      <x:c r="I712" s="104"/>
      <x:c r="J712" s="104"/>
      <x:c r="K712" s="104">
        <x:f t="shared" si="89"/>
        <x:v>400</x:v>
      </x:c>
      <x:c r="L712" s="104">
        <x:f t="shared" si="89"/>
        <x:v>400</x:v>
      </x:c>
      <x:c r="M712" s="104"/>
      <x:c r="N712" s="100"/>
    </x:row>
    <x:row r="713" spans="1:14" s="5" customFormat="1" ht="19.5" customHeight="1">
      <x:c r="A713" s="101" t="s">
        <x:v>533</x:v>
      </x:c>
      <x:c r="B713" s="101"/>
      <x:c r="C713" s="102"/>
      <x:c r="D713" s="103"/>
      <x:c r="E713" s="104"/>
      <x:c r="F713" s="104">
        <x:f>SUM(F710:F712)</x:f>
        <x:v>400</x:v>
      </x:c>
      <x:c r="G713" s="104"/>
      <x:c r="H713" s="104">
        <x:f>SUM(H710:H712)</x:f>
        <x:v>3588</x:v>
      </x:c>
      <x:c r="I713" s="104"/>
      <x:c r="J713" s="104">
        <x:f>SUM(J710:J712)</x:f>
        <x:v>0</x:v>
      </x:c>
      <x:c r="K713" s="104"/>
      <x:c r="L713" s="104">
        <x:f>SUM(F713,H713,J713)</x:f>
        <x:v>3988</x:v>
      </x:c>
      <x:c r="M713" s="104"/>
      <x:c r="N713" s="100"/>
    </x:row>
    <x:row r="714" spans="1:14" s="5" customFormat="1" ht="19.5" customHeight="1">
      <x:c r="A714" s="105"/>
      <x:c r="B714" s="105"/>
      <x:c r="C714" s="106"/>
      <x:c r="D714" s="107"/>
      <x:c r="E714" s="108"/>
      <x:c r="F714" s="108"/>
      <x:c r="G714" s="108"/>
      <x:c r="H714" s="108"/>
      <x:c r="I714" s="108"/>
      <x:c r="J714" s="108"/>
      <x:c r="K714" s="108"/>
      <x:c r="L714" s="108"/>
      <x:c r="M714" s="108"/>
      <x:c r="N714" s="100"/>
    </x:row>
    <x:row r="715" spans="1:14" s="5" customFormat="1" ht="19.5" customHeight="1">
      <x:c r="A715" s="96" t="s">
        <x:v>1419</x:v>
      </x:c>
      <x:c r="B715" s="96" t="s">
        <x:v>1152</x:v>
      </x:c>
      <x:c r="C715" s="97"/>
      <x:c r="D715" s="98" t="s">
        <x:v>148</x:v>
      </x:c>
      <x:c r="E715" s="99"/>
      <x:c r="F715" s="99"/>
      <x:c r="G715" s="99"/>
      <x:c r="H715" s="99"/>
      <x:c r="I715" s="99"/>
      <x:c r="J715" s="99"/>
      <x:c r="K715" s="99"/>
      <x:c r="L715" s="99"/>
      <x:c r="M715" s="99"/>
      <x:c r="N715" s="100"/>
    </x:row>
    <x:row r="716" spans="1:14" s="5" customFormat="1" ht="19.5" customHeight="1">
      <x:c r="A716" s="101" t="s">
        <x:v>153</x:v>
      </x:c>
      <x:c r="B716" s="101"/>
      <x:c r="C716" s="102">
        <x:v>0.021000000000000002</x:v>
      </x:c>
      <x:c r="D716" s="103" t="s">
        <x:v>250</x:v>
      </x:c>
      <x:c r="E716" s="104"/>
      <x:c r="F716" s="104"/>
      <x:c r="G716" s="104">
        <x:f>G710</x:f>
        <x:v>189749</x:v>
      </x:c>
      <x:c r="H716" s="104">
        <x:f>INT(C716*G716)</x:f>
        <x:v>3984</x:v>
      </x:c>
      <x:c r="I716" s="104"/>
      <x:c r="J716" s="104"/>
      <x:c r="K716" s="104">
        <x:f t="shared" ref="K716:L718" si="90">SUM(E716,G716,I716)</x:f>
        <x:v>189749</x:v>
      </x:c>
      <x:c r="L716" s="104">
        <x:f t="shared" si="90"/>
        <x:v>3984</x:v>
      </x:c>
      <x:c r="M716" s="104"/>
      <x:c r="N716" s="100"/>
    </x:row>
    <x:row r="717" spans="1:14" s="5" customFormat="1" ht="19.5" customHeight="1">
      <x:c r="A717" s="101" t="s">
        <x:v>862</x:v>
      </x:c>
      <x:c r="B717" s="101"/>
      <x:c r="C717" s="102">
        <x:v>0.0070000000000000007</x:v>
      </x:c>
      <x:c r="D717" s="103" t="s">
        <x:v>250</x:v>
      </x:c>
      <x:c r="E717" s="104"/>
      <x:c r="F717" s="104"/>
      <x:c r="G717" s="104">
        <x:f>G711</x:f>
        <x:v>148510</x:v>
      </x:c>
      <x:c r="H717" s="104">
        <x:f>INT(C717*G717)</x:f>
        <x:v>1039</x:v>
      </x:c>
      <x:c r="I717" s="104"/>
      <x:c r="J717" s="104"/>
      <x:c r="K717" s="104">
        <x:f t="shared" si="90"/>
        <x:v>148510</x:v>
      </x:c>
      <x:c r="L717" s="104">
        <x:f t="shared" si="90"/>
        <x:v>1039</x:v>
      </x:c>
      <x:c r="M717" s="104"/>
      <x:c r="N717" s="100"/>
    </x:row>
    <x:row r="718" spans="1:14" s="5" customFormat="1" ht="19.5" customHeight="1">
      <x:c r="A718" s="101" t="s">
        <x:v>748</x:v>
      </x:c>
      <x:c r="B718" s="101" t="s">
        <x:v>86</x:v>
      </x:c>
      <x:c r="C718" s="102">
        <x:v>1.5</x:v>
      </x:c>
      <x:c r="D718" s="103" t="s">
        <x:v>266</x:v>
      </x:c>
      <x:c r="E718" s="104">
        <x:f>E712</x:f>
        <x:v>400</x:v>
      </x:c>
      <x:c r="F718" s="104">
        <x:f>INT(C718*E718)</x:f>
        <x:v>600</x:v>
      </x:c>
      <x:c r="G718" s="104"/>
      <x:c r="H718" s="104"/>
      <x:c r="I718" s="104"/>
      <x:c r="J718" s="104"/>
      <x:c r="K718" s="104">
        <x:f t="shared" si="90"/>
        <x:v>400</x:v>
      </x:c>
      <x:c r="L718" s="104">
        <x:f t="shared" si="90"/>
        <x:v>600</x:v>
      </x:c>
      <x:c r="M718" s="104"/>
      <x:c r="N718" s="100"/>
    </x:row>
    <x:row r="719" spans="1:14" s="5" customFormat="1" ht="19.5" customHeight="1">
      <x:c r="A719" s="101" t="s">
        <x:v>533</x:v>
      </x:c>
      <x:c r="B719" s="101"/>
      <x:c r="C719" s="102"/>
      <x:c r="D719" s="103"/>
      <x:c r="E719" s="104"/>
      <x:c r="F719" s="104">
        <x:f>SUM(F716:F718)</x:f>
        <x:v>600</x:v>
      </x:c>
      <x:c r="G719" s="104"/>
      <x:c r="H719" s="104">
        <x:f>SUM(H716:H718)</x:f>
        <x:v>5023</x:v>
      </x:c>
      <x:c r="I719" s="104"/>
      <x:c r="J719" s="104">
        <x:f>SUM(J716:J718)</x:f>
        <x:v>0</x:v>
      </x:c>
      <x:c r="K719" s="104"/>
      <x:c r="L719" s="104">
        <x:f>SUM(F719,H719,J719)</x:f>
        <x:v>5623</x:v>
      </x:c>
      <x:c r="M719" s="104"/>
      <x:c r="N719" s="100"/>
    </x:row>
    <x:row r="720" spans="1:14" s="5" customFormat="1" ht="19.5" customHeight="1">
      <x:c r="A720" s="105"/>
      <x:c r="B720" s="105"/>
      <x:c r="C720" s="106"/>
      <x:c r="D720" s="107"/>
      <x:c r="E720" s="108"/>
      <x:c r="F720" s="108"/>
      <x:c r="G720" s="108"/>
      <x:c r="H720" s="108"/>
      <x:c r="I720" s="108"/>
      <x:c r="J720" s="108"/>
      <x:c r="K720" s="108"/>
      <x:c r="L720" s="108"/>
      <x:c r="M720" s="108"/>
      <x:c r="N720" s="100"/>
    </x:row>
    <x:row r="721" spans="1:14" s="5" customFormat="1" ht="19.5" customHeight="1">
      <x:c r="A721" s="96" t="s">
        <x:v>1411</x:v>
      </x:c>
      <x:c r="B721" s="96" t="s">
        <x:v>1255</x:v>
      </x:c>
      <x:c r="C721" s="97"/>
      <x:c r="D721" s="98" t="s">
        <x:v>148</x:v>
      </x:c>
      <x:c r="E721" s="99"/>
      <x:c r="F721" s="99"/>
      <x:c r="G721" s="99"/>
      <x:c r="H721" s="99"/>
      <x:c r="I721" s="99"/>
      <x:c r="J721" s="99"/>
      <x:c r="K721" s="99"/>
      <x:c r="L721" s="99"/>
      <x:c r="M721" s="99"/>
      <x:c r="N721" s="100"/>
    </x:row>
    <x:row r="722" spans="1:14" s="5" customFormat="1" ht="19.5" customHeight="1">
      <x:c r="A722" s="101" t="s">
        <x:v>153</x:v>
      </x:c>
      <x:c r="B722" s="101"/>
      <x:c r="C722" s="102">
        <x:v>0.028000000000000003</x:v>
      </x:c>
      <x:c r="D722" s="103" t="s">
        <x:v>250</x:v>
      </x:c>
      <x:c r="E722" s="104"/>
      <x:c r="F722" s="104"/>
      <x:c r="G722" s="104">
        <x:f>G716</x:f>
        <x:v>189749</x:v>
      </x:c>
      <x:c r="H722" s="104">
        <x:f>INT(C722*G722)</x:f>
        <x:v>5312</x:v>
      </x:c>
      <x:c r="I722" s="104"/>
      <x:c r="J722" s="104"/>
      <x:c r="K722" s="104">
        <x:f t="shared" ref="K722:L724" si="91">SUM(E722,G722,I722)</x:f>
        <x:v>189749</x:v>
      </x:c>
      <x:c r="L722" s="104">
        <x:f t="shared" si="91"/>
        <x:v>5312</x:v>
      </x:c>
      <x:c r="M722" s="104"/>
      <x:c r="N722" s="100"/>
    </x:row>
    <x:row r="723" spans="1:14" s="5" customFormat="1" ht="19.5" customHeight="1">
      <x:c r="A723" s="101" t="s">
        <x:v>862</x:v>
      </x:c>
      <x:c r="B723" s="101"/>
      <x:c r="C723" s="102">
        <x:v>0.0089999999999999991</x:v>
      </x:c>
      <x:c r="D723" s="103" t="s">
        <x:v>250</x:v>
      </x:c>
      <x:c r="E723" s="104"/>
      <x:c r="F723" s="104"/>
      <x:c r="G723" s="104">
        <x:f>G717</x:f>
        <x:v>148510</x:v>
      </x:c>
      <x:c r="H723" s="104">
        <x:f>INT(C723*G723)</x:f>
        <x:v>1336</x:v>
      </x:c>
      <x:c r="I723" s="104"/>
      <x:c r="J723" s="104"/>
      <x:c r="K723" s="104">
        <x:f t="shared" si="91"/>
        <x:v>148510</x:v>
      </x:c>
      <x:c r="L723" s="104">
        <x:f t="shared" si="91"/>
        <x:v>1336</x:v>
      </x:c>
      <x:c r="M723" s="104"/>
      <x:c r="N723" s="100"/>
    </x:row>
    <x:row r="724" spans="1:14" s="5" customFormat="1" ht="19.5" customHeight="1">
      <x:c r="A724" s="101" t="s">
        <x:v>748</x:v>
      </x:c>
      <x:c r="B724" s="101" t="s">
        <x:v>86</x:v>
      </x:c>
      <x:c r="C724" s="102">
        <x:v>2</x:v>
      </x:c>
      <x:c r="D724" s="103" t="s">
        <x:v>266</x:v>
      </x:c>
      <x:c r="E724" s="104">
        <x:f>E718</x:f>
        <x:v>400</x:v>
      </x:c>
      <x:c r="F724" s="104">
        <x:f>INT(C724*E724)</x:f>
        <x:v>800</x:v>
      </x:c>
      <x:c r="G724" s="104"/>
      <x:c r="H724" s="104"/>
      <x:c r="I724" s="104"/>
      <x:c r="J724" s="104"/>
      <x:c r="K724" s="104">
        <x:f t="shared" si="91"/>
        <x:v>400</x:v>
      </x:c>
      <x:c r="L724" s="104">
        <x:f t="shared" si="91"/>
        <x:v>800</x:v>
      </x:c>
      <x:c r="M724" s="104"/>
      <x:c r="N724" s="100"/>
    </x:row>
    <x:row r="725" spans="1:14" s="5" customFormat="1" ht="19.5" customHeight="1">
      <x:c r="A725" s="101" t="s">
        <x:v>533</x:v>
      </x:c>
      <x:c r="B725" s="101"/>
      <x:c r="C725" s="102"/>
      <x:c r="D725" s="103"/>
      <x:c r="E725" s="104"/>
      <x:c r="F725" s="104">
        <x:f>SUM(F722:F724)</x:f>
        <x:v>800</x:v>
      </x:c>
      <x:c r="G725" s="104"/>
      <x:c r="H725" s="104">
        <x:f>SUM(H722:H724)</x:f>
        <x:v>6648</x:v>
      </x:c>
      <x:c r="I725" s="104"/>
      <x:c r="J725" s="104">
        <x:f>SUM(J722:J724)</x:f>
        <x:v>0</x:v>
      </x:c>
      <x:c r="K725" s="104"/>
      <x:c r="L725" s="104">
        <x:f>SUM(F725,H725,J725)</x:f>
        <x:v>7448</x:v>
      </x:c>
      <x:c r="M725" s="104"/>
      <x:c r="N725" s="100"/>
    </x:row>
    <x:row r="726" spans="1:14" s="5" customFormat="1" ht="19.5" customHeight="1">
      <x:c r="A726" s="105"/>
      <x:c r="B726" s="105"/>
      <x:c r="C726" s="106"/>
      <x:c r="D726" s="107"/>
      <x:c r="E726" s="108"/>
      <x:c r="F726" s="108"/>
      <x:c r="G726" s="108"/>
      <x:c r="H726" s="108"/>
      <x:c r="I726" s="108"/>
      <x:c r="J726" s="108"/>
      <x:c r="K726" s="108"/>
      <x:c r="L726" s="108"/>
      <x:c r="M726" s="108"/>
      <x:c r="N726" s="100"/>
    </x:row>
    <x:row r="727" spans="1:14" s="5" customFormat="1" ht="19.5" customHeight="1">
      <x:c r="A727" s="96" t="s">
        <x:v>1057</x:v>
      </x:c>
      <x:c r="B727" s="96" t="s">
        <x:v>1020</x:v>
      </x:c>
      <x:c r="C727" s="97"/>
      <x:c r="D727" s="98" t="s">
        <x:v>148</x:v>
      </x:c>
      <x:c r="E727" s="99"/>
      <x:c r="F727" s="99"/>
      <x:c r="G727" s="99"/>
      <x:c r="H727" s="99"/>
      <x:c r="I727" s="99"/>
      <x:c r="J727" s="99"/>
      <x:c r="K727" s="99"/>
      <x:c r="L727" s="99"/>
      <x:c r="M727" s="99"/>
      <x:c r="N727" s="100"/>
    </x:row>
    <x:row r="728" spans="1:14" s="5" customFormat="1" ht="19.5" customHeight="1">
      <x:c r="A728" s="101" t="s">
        <x:v>153</x:v>
      </x:c>
      <x:c r="B728" s="101"/>
      <x:c r="C728" s="102">
        <x:v>0.035999999999999999</x:v>
      </x:c>
      <x:c r="D728" s="103" t="s">
        <x:v>250</x:v>
      </x:c>
      <x:c r="E728" s="104"/>
      <x:c r="F728" s="104"/>
      <x:c r="G728" s="104">
        <x:f>G722</x:f>
        <x:v>189749</x:v>
      </x:c>
      <x:c r="H728" s="104">
        <x:f>INT(C728*G728)</x:f>
        <x:v>6830</x:v>
      </x:c>
      <x:c r="I728" s="104"/>
      <x:c r="J728" s="104"/>
      <x:c r="K728" s="104">
        <x:f t="shared" ref="K728:L730" si="92">SUM(E728,G728,I728)</x:f>
        <x:v>189749</x:v>
      </x:c>
      <x:c r="L728" s="104">
        <x:f t="shared" si="92"/>
        <x:v>6830</x:v>
      </x:c>
      <x:c r="M728" s="104"/>
      <x:c r="N728" s="100"/>
    </x:row>
    <x:row r="729" spans="1:14" s="5" customFormat="1" ht="19.5" customHeight="1">
      <x:c r="A729" s="101" t="s">
        <x:v>862</x:v>
      </x:c>
      <x:c r="B729" s="101"/>
      <x:c r="C729" s="102">
        <x:v>0.010999999999999999</x:v>
      </x:c>
      <x:c r="D729" s="103" t="s">
        <x:v>250</x:v>
      </x:c>
      <x:c r="E729" s="104"/>
      <x:c r="F729" s="104"/>
      <x:c r="G729" s="104">
        <x:f>G723</x:f>
        <x:v>148510</x:v>
      </x:c>
      <x:c r="H729" s="104">
        <x:f>INT(C729*G729)</x:f>
        <x:v>1633</x:v>
      </x:c>
      <x:c r="I729" s="104"/>
      <x:c r="J729" s="104"/>
      <x:c r="K729" s="104">
        <x:f t="shared" si="92"/>
        <x:v>148510</x:v>
      </x:c>
      <x:c r="L729" s="104">
        <x:f t="shared" si="92"/>
        <x:v>1633</x:v>
      </x:c>
      <x:c r="M729" s="104"/>
      <x:c r="N729" s="100"/>
    </x:row>
    <x:row r="730" spans="1:14" s="5" customFormat="1" ht="19.5" customHeight="1">
      <x:c r="A730" s="101" t="s">
        <x:v>748</x:v>
      </x:c>
      <x:c r="B730" s="101" t="s">
        <x:v>86</x:v>
      </x:c>
      <x:c r="C730" s="102">
        <x:v>2.5</x:v>
      </x:c>
      <x:c r="D730" s="103" t="s">
        <x:v>266</x:v>
      </x:c>
      <x:c r="E730" s="104">
        <x:f>E724</x:f>
        <x:v>400</x:v>
      </x:c>
      <x:c r="F730" s="104">
        <x:f>INT(C730*E730)</x:f>
        <x:v>1000</x:v>
      </x:c>
      <x:c r="G730" s="104"/>
      <x:c r="H730" s="104"/>
      <x:c r="I730" s="104"/>
      <x:c r="J730" s="104"/>
      <x:c r="K730" s="104">
        <x:f t="shared" si="92"/>
        <x:v>400</x:v>
      </x:c>
      <x:c r="L730" s="104">
        <x:f t="shared" si="92"/>
        <x:v>1000</x:v>
      </x:c>
      <x:c r="M730" s="104"/>
      <x:c r="N730" s="100"/>
    </x:row>
    <x:row r="731" spans="1:14" s="5" customFormat="1" ht="19.5" customHeight="1">
      <x:c r="A731" s="101" t="s">
        <x:v>533</x:v>
      </x:c>
      <x:c r="B731" s="101"/>
      <x:c r="C731" s="102"/>
      <x:c r="D731" s="103"/>
      <x:c r="E731" s="104"/>
      <x:c r="F731" s="104">
        <x:f>SUM(F728:F730)</x:f>
        <x:v>1000</x:v>
      </x:c>
      <x:c r="G731" s="104"/>
      <x:c r="H731" s="104">
        <x:f>SUM(H728:H730)</x:f>
        <x:v>8463</x:v>
      </x:c>
      <x:c r="I731" s="104"/>
      <x:c r="J731" s="104">
        <x:f>SUM(J728:J730)</x:f>
        <x:v>0</x:v>
      </x:c>
      <x:c r="K731" s="104"/>
      <x:c r="L731" s="104">
        <x:f>SUM(F731,H731,J731)</x:f>
        <x:v>9463</x:v>
      </x:c>
      <x:c r="M731" s="104"/>
      <x:c r="N731" s="100"/>
    </x:row>
    <x:row r="732" spans="1:14" s="5" customFormat="1" ht="19.5" customHeight="1">
      <x:c r="A732" s="105"/>
      <x:c r="B732" s="105"/>
      <x:c r="C732" s="106"/>
      <x:c r="D732" s="107"/>
      <x:c r="E732" s="108"/>
      <x:c r="F732" s="108"/>
      <x:c r="G732" s="108"/>
      <x:c r="H732" s="108"/>
      <x:c r="I732" s="108"/>
      <x:c r="J732" s="108"/>
      <x:c r="K732" s="108"/>
      <x:c r="L732" s="108"/>
      <x:c r="M732" s="108"/>
      <x:c r="N732" s="100"/>
    </x:row>
    <x:row r="733" spans="1:14" s="5" customFormat="1" ht="19.5" customHeight="1">
      <x:c r="A733" s="96" t="s">
        <x:v>1090</x:v>
      </x:c>
      <x:c r="B733" s="96" t="s">
        <x:v>206</x:v>
      </x:c>
      <x:c r="C733" s="97"/>
      <x:c r="D733" s="98" t="s">
        <x:v>148</x:v>
      </x:c>
      <x:c r="E733" s="99"/>
      <x:c r="F733" s="99"/>
      <x:c r="G733" s="99"/>
      <x:c r="H733" s="99"/>
      <x:c r="I733" s="99"/>
      <x:c r="J733" s="99"/>
      <x:c r="K733" s="99"/>
      <x:c r="L733" s="99"/>
      <x:c r="M733" s="99"/>
      <x:c r="N733" s="100"/>
    </x:row>
    <x:row r="734" spans="1:14" s="5" customFormat="1" ht="19.5" customHeight="1">
      <x:c r="A734" s="101" t="s">
        <x:v>153</x:v>
      </x:c>
      <x:c r="B734" s="101"/>
      <x:c r="C734" s="109">
        <x:v>0.0014999999999999999</x:v>
      </x:c>
      <x:c r="D734" s="103" t="s">
        <x:v>250</x:v>
      </x:c>
      <x:c r="E734" s="104"/>
      <x:c r="F734" s="104"/>
      <x:c r="G734" s="104">
        <x:f>G728</x:f>
        <x:v>189749</x:v>
      </x:c>
      <x:c r="H734" s="104">
        <x:f>INT(C734*G734)</x:f>
        <x:v>284</x:v>
      </x:c>
      <x:c r="I734" s="104"/>
      <x:c r="J734" s="104"/>
      <x:c r="K734" s="104">
        <x:f t="shared" ref="K734:L736" si="93">SUM(E734,G734,I734)</x:f>
        <x:v>189749</x:v>
      </x:c>
      <x:c r="L734" s="104">
        <x:f t="shared" si="93"/>
        <x:v>284</x:v>
      </x:c>
      <x:c r="M734" s="104"/>
      <x:c r="N734" s="100"/>
    </x:row>
    <x:row r="735" spans="1:14" s="5" customFormat="1" ht="19.5" customHeight="1">
      <x:c r="A735" s="101" t="s">
        <x:v>862</x:v>
      </x:c>
      <x:c r="B735" s="101"/>
      <x:c r="C735" s="110">
        <x:v>0.00080000000000000004</x:v>
      </x:c>
      <x:c r="D735" s="103" t="s">
        <x:v>250</x:v>
      </x:c>
      <x:c r="E735" s="104"/>
      <x:c r="F735" s="104"/>
      <x:c r="G735" s="104">
        <x:f>G729</x:f>
        <x:v>148510</x:v>
      </x:c>
      <x:c r="H735" s="104">
        <x:f>INT(C735*G735)</x:f>
        <x:v>118</x:v>
      </x:c>
      <x:c r="I735" s="104"/>
      <x:c r="J735" s="104"/>
      <x:c r="K735" s="104">
        <x:f t="shared" si="93"/>
        <x:v>148510</x:v>
      </x:c>
      <x:c r="L735" s="104">
        <x:f t="shared" si="93"/>
        <x:v>118</x:v>
      </x:c>
      <x:c r="M735" s="104"/>
      <x:c r="N735" s="100"/>
    </x:row>
    <x:row r="736" spans="1:14" s="5" customFormat="1" ht="19.5" customHeight="1">
      <x:c r="A736" s="101" t="s">
        <x:v>748</x:v>
      </x:c>
      <x:c r="B736" s="101" t="s">
        <x:v>86</x:v>
      </x:c>
      <x:c r="C736" s="102">
        <x:v>0.10000000000000001</x:v>
      </x:c>
      <x:c r="D736" s="103" t="s">
        <x:v>266</x:v>
      </x:c>
      <x:c r="E736" s="104">
        <x:f>E730</x:f>
        <x:v>400</x:v>
      </x:c>
      <x:c r="F736" s="104">
        <x:f>INT(C736*E736)</x:f>
        <x:v>40</x:v>
      </x:c>
      <x:c r="G736" s="104"/>
      <x:c r="H736" s="104"/>
      <x:c r="I736" s="104"/>
      <x:c r="J736" s="104"/>
      <x:c r="K736" s="104">
        <x:f t="shared" si="93"/>
        <x:v>400</x:v>
      </x:c>
      <x:c r="L736" s="104">
        <x:f t="shared" si="93"/>
        <x:v>40</x:v>
      </x:c>
      <x:c r="M736" s="104"/>
      <x:c r="N736" s="100"/>
    </x:row>
    <x:row r="737" spans="1:14" s="5" customFormat="1" ht="19.5" customHeight="1">
      <x:c r="A737" s="101" t="s">
        <x:v>533</x:v>
      </x:c>
      <x:c r="B737" s="101"/>
      <x:c r="C737" s="102"/>
      <x:c r="D737" s="103"/>
      <x:c r="E737" s="104"/>
      <x:c r="F737" s="104">
        <x:f>SUM(F734:F736)</x:f>
        <x:v>40</x:v>
      </x:c>
      <x:c r="G737" s="104"/>
      <x:c r="H737" s="104">
        <x:f>SUM(H734:H736)</x:f>
        <x:v>402</x:v>
      </x:c>
      <x:c r="I737" s="104"/>
      <x:c r="J737" s="104">
        <x:f>SUM(J734:J736)</x:f>
        <x:v>0</x:v>
      </x:c>
      <x:c r="K737" s="104"/>
      <x:c r="L737" s="104">
        <x:f>SUM(F737,H737,J737)</x:f>
        <x:v>442</x:v>
      </x:c>
      <x:c r="M737" s="104"/>
      <x:c r="N737" s="100"/>
    </x:row>
    <x:row r="738" spans="1:14" s="5" customFormat="1" ht="19.5" customHeight="1">
      <x:c r="A738" s="105"/>
      <x:c r="B738" s="105"/>
      <x:c r="C738" s="106"/>
      <x:c r="D738" s="107"/>
      <x:c r="E738" s="108"/>
      <x:c r="F738" s="108"/>
      <x:c r="G738" s="108"/>
      <x:c r="H738" s="108"/>
      <x:c r="I738" s="108"/>
      <x:c r="J738" s="108"/>
      <x:c r="K738" s="108"/>
      <x:c r="L738" s="108"/>
      <x:c r="M738" s="108"/>
      <x:c r="N738" s="100"/>
    </x:row>
    <x:row r="739" spans="1:14" s="5" customFormat="1" ht="19.5" customHeight="1">
      <x:c r="A739" s="96" t="s">
        <x:v>1142</x:v>
      </x:c>
      <x:c r="B739" s="96" t="s">
        <x:v>475</x:v>
      </x:c>
      <x:c r="C739" s="97"/>
      <x:c r="D739" s="98" t="s">
        <x:v>148</x:v>
      </x:c>
      <x:c r="E739" s="99"/>
      <x:c r="F739" s="99"/>
      <x:c r="G739" s="99"/>
      <x:c r="H739" s="99"/>
      <x:c r="I739" s="99"/>
      <x:c r="J739" s="99"/>
      <x:c r="K739" s="99"/>
      <x:c r="L739" s="99"/>
      <x:c r="M739" s="99"/>
      <x:c r="N739" s="100"/>
    </x:row>
    <x:row r="740" spans="1:14" s="5" customFormat="1" ht="19.5" customHeight="1">
      <x:c r="A740" s="101" t="s">
        <x:v>153</x:v>
      </x:c>
      <x:c r="B740" s="101" t="s">
        <x:v>281</x:v>
      </x:c>
      <x:c r="C740" s="102">
        <x:v>0.080000000000000004</x:v>
      </x:c>
      <x:c r="D740" s="103" t="s">
        <x:v>250</x:v>
      </x:c>
      <x:c r="E740" s="104"/>
      <x:c r="F740" s="104"/>
      <x:c r="G740" s="104">
        <x:f>G728</x:f>
        <x:v>189749</x:v>
      </x:c>
      <x:c r="H740" s="104">
        <x:f>INT(C740*G740)</x:f>
        <x:v>15179</x:v>
      </x:c>
      <x:c r="I740" s="104"/>
      <x:c r="J740" s="104"/>
      <x:c r="K740" s="104">
        <x:f t="shared" ref="K740:K750" si="94">SUM(E740,G740,I740)</x:f>
        <x:v>189749</x:v>
      </x:c>
      <x:c r="L740" s="104">
        <x:f t="shared" ref="L740:L750" si="95">SUM(F740,H740,J740)</x:f>
        <x:v>15179</x:v>
      </x:c>
      <x:c r="M740" s="104"/>
      <x:c r="N740" s="100"/>
    </x:row>
    <x:row r="741" spans="1:14" s="5" customFormat="1" ht="19.5" customHeight="1">
      <x:c r="A741" s="101" t="s">
        <x:v>862</x:v>
      </x:c>
      <x:c r="B741" s="101" t="s">
        <x:v>281</x:v>
      </x:c>
      <x:c r="C741" s="102">
        <x:v>0.020000000000000001</x:v>
      </x:c>
      <x:c r="D741" s="103" t="s">
        <x:v>250</x:v>
      </x:c>
      <x:c r="E741" s="104"/>
      <x:c r="F741" s="104"/>
      <x:c r="G741" s="104">
        <x:f>G729</x:f>
        <x:v>148510</x:v>
      </x:c>
      <x:c r="H741" s="104">
        <x:f>INT(C741*G741)</x:f>
        <x:v>2970</x:v>
      </x:c>
      <x:c r="I741" s="104"/>
      <x:c r="J741" s="104"/>
      <x:c r="K741" s="104">
        <x:f t="shared" si="94"/>
        <x:v>148510</x:v>
      </x:c>
      <x:c r="L741" s="104">
        <x:f t="shared" si="95"/>
        <x:v>2970</x:v>
      </x:c>
      <x:c r="M741" s="104"/>
      <x:c r="N741" s="100"/>
    </x:row>
    <x:row r="742" spans="1:14" s="5" customFormat="1" ht="19.5" customHeight="1">
      <x:c r="A742" s="101" t="s">
        <x:v>153</x:v>
      </x:c>
      <x:c r="B742" s="101" t="s">
        <x:v>229</x:v>
      </x:c>
      <x:c r="C742" s="102">
        <x:v>0.10000000000000001</x:v>
      </x:c>
      <x:c r="D742" s="103" t="s">
        <x:v>250</x:v>
      </x:c>
      <x:c r="E742" s="104"/>
      <x:c r="F742" s="104"/>
      <x:c r="G742" s="104">
        <x:f>G740</x:f>
        <x:v>189749</x:v>
      </x:c>
      <x:c r="H742" s="104">
        <x:f>INT(C742*G742)</x:f>
        <x:v>18974</x:v>
      </x:c>
      <x:c r="I742" s="104"/>
      <x:c r="J742" s="104"/>
      <x:c r="K742" s="104">
        <x:f t="shared" si="94"/>
        <x:v>189749</x:v>
      </x:c>
      <x:c r="L742" s="104">
        <x:f t="shared" si="95"/>
        <x:v>18974</x:v>
      </x:c>
      <x:c r="M742" s="104"/>
      <x:c r="N742" s="100"/>
    </x:row>
    <x:row r="743" spans="1:14" s="5" customFormat="1" ht="19.5" customHeight="1">
      <x:c r="A743" s="101" t="s">
        <x:v>862</x:v>
      </x:c>
      <x:c r="B743" s="101" t="s">
        <x:v>229</x:v>
      </x:c>
      <x:c r="C743" s="102">
        <x:v>0.059999999999999998</x:v>
      </x:c>
      <x:c r="D743" s="103" t="s">
        <x:v>250</x:v>
      </x:c>
      <x:c r="E743" s="104"/>
      <x:c r="F743" s="104"/>
      <x:c r="G743" s="104">
        <x:f>G741</x:f>
        <x:v>148510</x:v>
      </x:c>
      <x:c r="H743" s="104">
        <x:f>INT(C743*G743)</x:f>
        <x:v>8910</x:v>
      </x:c>
      <x:c r="I743" s="104"/>
      <x:c r="J743" s="104"/>
      <x:c r="K743" s="104">
        <x:f t="shared" si="94"/>
        <x:v>148510</x:v>
      </x:c>
      <x:c r="L743" s="104">
        <x:f t="shared" si="95"/>
        <x:v>8910</x:v>
      </x:c>
      <x:c r="M743" s="104"/>
      <x:c r="N743" s="100"/>
    </x:row>
    <x:row r="744" spans="1:14" s="5" customFormat="1" ht="19.5" customHeight="1">
      <x:c r="A744" s="101" t="s">
        <x:v>332</x:v>
      </x:c>
      <x:c r="B744" s="101" t="s">
        <x:v>1175</x:v>
      </x:c>
      <x:c r="C744" s="102">
        <x:v>1</x:v>
      </x:c>
      <x:c r="D744" s="103" t="s">
        <x:v>261</x:v>
      </x:c>
      <x:c r="E744" s="104">
        <x:f>E6</x:f>
        <x:v>3500</x:v>
      </x:c>
      <x:c r="F744" s="104">
        <x:f t="shared" ref="F744:F750" si="96">INT(C744*E744)</x:f>
        <x:v>3500</x:v>
      </x:c>
      <x:c r="G744" s="104"/>
      <x:c r="H744" s="104"/>
      <x:c r="I744" s="104"/>
      <x:c r="J744" s="104"/>
      <x:c r="K744" s="104">
        <x:f t="shared" si="94"/>
        <x:v>3500</x:v>
      </x:c>
      <x:c r="L744" s="104">
        <x:f t="shared" si="95"/>
        <x:v>3500</x:v>
      </x:c>
      <x:c r="M744" s="104"/>
      <x:c r="N744" s="100"/>
    </x:row>
    <x:row r="745" spans="1:14" s="5" customFormat="1" ht="19.5" customHeight="1">
      <x:c r="A745" s="101" t="s">
        <x:v>748</x:v>
      </x:c>
      <x:c r="B745" s="101" t="s">
        <x:v>86</x:v>
      </x:c>
      <x:c r="C745" s="102">
        <x:v>5</x:v>
      </x:c>
      <x:c r="D745" s="103" t="s">
        <x:v>266</x:v>
      </x:c>
      <x:c r="E745" s="104">
        <x:f>E7</x:f>
        <x:v>400</x:v>
      </x:c>
      <x:c r="F745" s="104">
        <x:f t="shared" si="96"/>
        <x:v>2000</x:v>
      </x:c>
      <x:c r="G745" s="104"/>
      <x:c r="H745" s="104"/>
      <x:c r="I745" s="104"/>
      <x:c r="J745" s="104"/>
      <x:c r="K745" s="104">
        <x:f t="shared" si="94"/>
        <x:v>400</x:v>
      </x:c>
      <x:c r="L745" s="104">
        <x:f t="shared" si="95"/>
        <x:v>2000</x:v>
      </x:c>
      <x:c r="M745" s="104"/>
      <x:c r="N745" s="100"/>
    </x:row>
    <x:row r="746" spans="1:14" s="5" customFormat="1" ht="19.5" customHeight="1">
      <x:c r="A746" s="101" t="s">
        <x:v>239</x:v>
      </x:c>
      <x:c r="B746" s="101" t="s">
        <x:v>1232</x:v>
      </x:c>
      <x:c r="C746" s="102">
        <x:v>1.6000000000000001</x:v>
      </x:c>
      <x:c r="D746" s="103" t="s">
        <x:v>270</x:v>
      </x:c>
      <x:c r="E746" s="104">
        <x:f>자재단가표!D10</x:f>
        <x:v>33.299999999999997</x:v>
      </x:c>
      <x:c r="F746" s="104">
        <x:f t="shared" si="96"/>
        <x:v>53</x:v>
      </x:c>
      <x:c r="G746" s="104"/>
      <x:c r="H746" s="104"/>
      <x:c r="I746" s="104"/>
      <x:c r="J746" s="104"/>
      <x:c r="K746" s="104">
        <x:f t="shared" si="94"/>
        <x:v>33.299999999999997</x:v>
      </x:c>
      <x:c r="L746" s="104">
        <x:f t="shared" si="95"/>
        <x:v>53</x:v>
      </x:c>
      <x:c r="M746" s="104"/>
      <x:c r="N746" s="100"/>
    </x:row>
    <x:row r="747" spans="1:14" s="5" customFormat="1" ht="19.5" customHeight="1">
      <x:c r="A747" s="101" t="s">
        <x:v>580</x:v>
      </x:c>
      <x:c r="B747" s="101" t="s">
        <x:v>1337</x:v>
      </x:c>
      <x:c r="C747" s="102">
        <x:v>0.29999999999999999</x:v>
      </x:c>
      <x:c r="D747" s="103" t="s">
        <x:v>270</x:v>
      </x:c>
      <x:c r="E747" s="104">
        <x:f>자재단가표!D11</x:f>
        <x:v>131</x:v>
      </x:c>
      <x:c r="F747" s="104">
        <x:f t="shared" si="96"/>
        <x:v>39</x:v>
      </x:c>
      <x:c r="G747" s="104"/>
      <x:c r="H747" s="104"/>
      <x:c r="I747" s="104"/>
      <x:c r="J747" s="104"/>
      <x:c r="K747" s="104">
        <x:f t="shared" si="94"/>
        <x:v>131</x:v>
      </x:c>
      <x:c r="L747" s="104">
        <x:f t="shared" si="95"/>
        <x:v>39</x:v>
      </x:c>
      <x:c r="M747" s="104"/>
      <x:c r="N747" s="100"/>
    </x:row>
    <x:row r="748" spans="1:14" s="5" customFormat="1" ht="19.5" hidden="1" customHeight="1">
      <x:c r="A748" s="101" t="s">
        <x:v>190</x:v>
      </x:c>
      <x:c r="B748" s="101" t="s">
        <x:v>572</x:v>
      </x:c>
      <x:c r="C748" s="102"/>
      <x:c r="D748" s="103" t="s">
        <x:v>266</x:v>
      </x:c>
      <x:c r="E748" s="104">
        <x:f>자재단가표!D12</x:f>
        <x:v>1470</x:v>
      </x:c>
      <x:c r="F748" s="104">
        <x:f t="shared" si="96"/>
        <x:v>0</x:v>
      </x:c>
      <x:c r="G748" s="104"/>
      <x:c r="H748" s="104"/>
      <x:c r="I748" s="104"/>
      <x:c r="J748" s="104"/>
      <x:c r="K748" s="104">
        <x:f t="shared" si="94"/>
        <x:v>1470</x:v>
      </x:c>
      <x:c r="L748" s="104">
        <x:f t="shared" si="95"/>
        <x:v>0</x:v>
      </x:c>
      <x:c r="M748" s="104"/>
      <x:c r="N748" s="100"/>
    </x:row>
    <x:row r="749" spans="1:14" s="5" customFormat="1" ht="19.5" customHeight="1">
      <x:c r="A749" s="101" t="s">
        <x:v>822</x:v>
      </x:c>
      <x:c r="B749" s="101" t="s">
        <x:v>862</x:v>
      </x:c>
      <x:c r="C749" s="102">
        <x:v>1</x:v>
      </x:c>
      <x:c r="D749" s="103" t="s">
        <x:v>148</x:v>
      </x:c>
      <x:c r="E749" s="104">
        <x:f>기계단가산출목록!F3</x:f>
        <x:v>0</x:v>
      </x:c>
      <x:c r="F749" s="104">
        <x:f t="shared" si="96"/>
        <x:v>0</x:v>
      </x:c>
      <x:c r="G749" s="104">
        <x:f>기계단가산출목록!G3</x:f>
        <x:v>783</x:v>
      </x:c>
      <x:c r="H749" s="104">
        <x:f>INT(C749*G749)</x:f>
        <x:v>783</x:v>
      </x:c>
      <x:c r="I749" s="104">
        <x:f>기계단가산출목록!H3</x:f>
        <x:v>0</x:v>
      </x:c>
      <x:c r="J749" s="104">
        <x:f>INT(C749*I749)</x:f>
        <x:v>0</x:v>
      </x:c>
      <x:c r="K749" s="104">
        <x:f t="shared" si="94"/>
        <x:v>783</x:v>
      </x:c>
      <x:c r="L749" s="104">
        <x:f t="shared" si="95"/>
        <x:v>783</x:v>
      </x:c>
      <x:c r="M749" s="104"/>
      <x:c r="N749" s="100"/>
    </x:row>
    <x:row r="750" spans="1:14" s="5" customFormat="1" ht="19.5" customHeight="1">
      <x:c r="A750" s="101" t="s">
        <x:v>540</x:v>
      </x:c>
      <x:c r="B750" s="111" t="s">
        <x:v>1423</x:v>
      </x:c>
      <x:c r="C750" s="102">
        <x:v>1</x:v>
      </x:c>
      <x:c r="D750" s="103" t="s">
        <x:v>148</x:v>
      </x:c>
      <x:c r="E750" s="104">
        <x:f>기계단가산출목록!F25</x:f>
        <x:v>840</x:v>
      </x:c>
      <x:c r="F750" s="104">
        <x:f t="shared" si="96"/>
        <x:v>840</x:v>
      </x:c>
      <x:c r="G750" s="104">
        <x:f>기계단가산출목록!G25</x:f>
        <x:v>1777</x:v>
      </x:c>
      <x:c r="H750" s="104">
        <x:f>INT(C750*G750)</x:f>
        <x:v>1777</x:v>
      </x:c>
      <x:c r="I750" s="104">
        <x:f>기계단가산출목록!H25</x:f>
        <x:v>930</x:v>
      </x:c>
      <x:c r="J750" s="104">
        <x:f>INT(C750*I750)</x:f>
        <x:v>930</x:v>
      </x:c>
      <x:c r="K750" s="104">
        <x:f t="shared" si="94"/>
        <x:v>3547</x:v>
      </x:c>
      <x:c r="L750" s="104">
        <x:f t="shared" si="95"/>
        <x:v>3547</x:v>
      </x:c>
      <x:c r="M750" s="104"/>
      <x:c r="N750" s="100"/>
    </x:row>
    <x:row r="751" spans="1:14" s="5" customFormat="1" ht="19.5" customHeight="1">
      <x:c r="A751" s="101" t="s">
        <x:v>533</x:v>
      </x:c>
      <x:c r="B751" s="101"/>
      <x:c r="C751" s="102"/>
      <x:c r="D751" s="103"/>
      <x:c r="E751" s="104"/>
      <x:c r="F751" s="104">
        <x:f>SUM(F740:F750)</x:f>
        <x:v>6432</x:v>
      </x:c>
      <x:c r="G751" s="104"/>
      <x:c r="H751" s="104">
        <x:f>SUM(H740:H750)</x:f>
        <x:v>48593</x:v>
      </x:c>
      <x:c r="I751" s="104"/>
      <x:c r="J751" s="104">
        <x:f>SUM(J740:J750)</x:f>
        <x:v>930</x:v>
      </x:c>
      <x:c r="K751" s="104"/>
      <x:c r="L751" s="104">
        <x:f>SUM(F751,H751,J751)</x:f>
        <x:v>55955</x:v>
      </x:c>
      <x:c r="M751" s="104"/>
      <x:c r="N751" s="100"/>
    </x:row>
    <x:row r="752" spans="1:14" s="5" customFormat="1" ht="19.5" customHeight="1">
      <x:c r="A752" s="105"/>
      <x:c r="B752" s="105"/>
      <x:c r="C752" s="106"/>
      <x:c r="D752" s="107"/>
      <x:c r="E752" s="108"/>
      <x:c r="F752" s="108"/>
      <x:c r="G752" s="108"/>
      <x:c r="H752" s="108"/>
      <x:c r="I752" s="108"/>
      <x:c r="J752" s="108"/>
      <x:c r="K752" s="108"/>
      <x:c r="L752" s="108"/>
      <x:c r="M752" s="108"/>
      <x:c r="N752" s="100"/>
    </x:row>
    <x:row r="753" spans="1:14" s="5" customFormat="1" ht="19.5" customHeight="1">
      <x:c r="A753" s="96" t="s">
        <x:v>1172</x:v>
      </x:c>
      <x:c r="B753" s="96" t="s">
        <x:v>199</x:v>
      </x:c>
      <x:c r="C753" s="97"/>
      <x:c r="D753" s="98" t="s">
        <x:v>148</x:v>
      </x:c>
      <x:c r="E753" s="99"/>
      <x:c r="F753" s="99"/>
      <x:c r="G753" s="99"/>
      <x:c r="H753" s="99"/>
      <x:c r="I753" s="99"/>
      <x:c r="J753" s="99"/>
      <x:c r="K753" s="99"/>
      <x:c r="L753" s="99"/>
      <x:c r="M753" s="99"/>
      <x:c r="N753" s="100"/>
    </x:row>
    <x:row r="754" spans="1:14" s="5" customFormat="1" ht="19.5" customHeight="1">
      <x:c r="A754" s="101" t="s">
        <x:v>153</x:v>
      </x:c>
      <x:c r="B754" s="101" t="s">
        <x:v>281</x:v>
      </x:c>
      <x:c r="C754" s="102">
        <x:v>0.10000000000000001</x:v>
      </x:c>
      <x:c r="D754" s="103" t="s">
        <x:v>250</x:v>
      </x:c>
      <x:c r="E754" s="104"/>
      <x:c r="F754" s="104"/>
      <x:c r="G754" s="104">
        <x:f>G740</x:f>
        <x:v>189749</x:v>
      </x:c>
      <x:c r="H754" s="104">
        <x:f>INT(C754*G754)</x:f>
        <x:v>18974</x:v>
      </x:c>
      <x:c r="I754" s="104"/>
      <x:c r="J754" s="104"/>
      <x:c r="K754" s="104">
        <x:f t="shared" ref="K754:K764" si="97">SUM(E754,G754,I754)</x:f>
        <x:v>189749</x:v>
      </x:c>
      <x:c r="L754" s="104">
        <x:f t="shared" ref="L754:L764" si="98">SUM(F754,H754,J754)</x:f>
        <x:v>18974</x:v>
      </x:c>
      <x:c r="M754" s="104"/>
      <x:c r="N754" s="100"/>
    </x:row>
    <x:row r="755" spans="1:14" s="5" customFormat="1" ht="19.5" customHeight="1">
      <x:c r="A755" s="101" t="s">
        <x:v>862</x:v>
      </x:c>
      <x:c r="B755" s="101" t="s">
        <x:v>281</x:v>
      </x:c>
      <x:c r="C755" s="102">
        <x:v>0.029999999999999999</x:v>
      </x:c>
      <x:c r="D755" s="103" t="s">
        <x:v>250</x:v>
      </x:c>
      <x:c r="E755" s="104"/>
      <x:c r="F755" s="104"/>
      <x:c r="G755" s="104">
        <x:f>G741</x:f>
        <x:v>148510</x:v>
      </x:c>
      <x:c r="H755" s="104">
        <x:f>INT(C755*G755)</x:f>
        <x:v>4455</x:v>
      </x:c>
      <x:c r="I755" s="104"/>
      <x:c r="J755" s="104"/>
      <x:c r="K755" s="104">
        <x:f t="shared" si="97"/>
        <x:v>148510</x:v>
      </x:c>
      <x:c r="L755" s="104">
        <x:f t="shared" si="98"/>
        <x:v>4455</x:v>
      </x:c>
      <x:c r="M755" s="104"/>
      <x:c r="N755" s="100"/>
    </x:row>
    <x:row r="756" spans="1:14" s="5" customFormat="1" ht="19.5" customHeight="1">
      <x:c r="A756" s="101" t="s">
        <x:v>153</x:v>
      </x:c>
      <x:c r="B756" s="101" t="s">
        <x:v>229</x:v>
      </x:c>
      <x:c r="C756" s="102">
        <x:v>0.10000000000000001</x:v>
      </x:c>
      <x:c r="D756" s="103" t="s">
        <x:v>250</x:v>
      </x:c>
      <x:c r="E756" s="104"/>
      <x:c r="F756" s="104"/>
      <x:c r="G756" s="104">
        <x:f>G754</x:f>
        <x:v>189749</x:v>
      </x:c>
      <x:c r="H756" s="104">
        <x:f>INT(C756*G756)</x:f>
        <x:v>18974</x:v>
      </x:c>
      <x:c r="I756" s="104"/>
      <x:c r="J756" s="104"/>
      <x:c r="K756" s="104">
        <x:f t="shared" si="97"/>
        <x:v>189749</x:v>
      </x:c>
      <x:c r="L756" s="104">
        <x:f t="shared" si="98"/>
        <x:v>18974</x:v>
      </x:c>
      <x:c r="M756" s="104"/>
      <x:c r="N756" s="100"/>
    </x:row>
    <x:row r="757" spans="1:14" s="5" customFormat="1" ht="19.5" customHeight="1">
      <x:c r="A757" s="101" t="s">
        <x:v>862</x:v>
      </x:c>
      <x:c r="B757" s="101" t="s">
        <x:v>229</x:v>
      </x:c>
      <x:c r="C757" s="102">
        <x:v>0.059999999999999998</x:v>
      </x:c>
      <x:c r="D757" s="103" t="s">
        <x:v>250</x:v>
      </x:c>
      <x:c r="E757" s="104"/>
      <x:c r="F757" s="104"/>
      <x:c r="G757" s="104">
        <x:f>G755</x:f>
        <x:v>148510</x:v>
      </x:c>
      <x:c r="H757" s="104">
        <x:f>INT(C757*G757)</x:f>
        <x:v>8910</x:v>
      </x:c>
      <x:c r="I757" s="104"/>
      <x:c r="J757" s="104"/>
      <x:c r="K757" s="104">
        <x:f t="shared" si="97"/>
        <x:v>148510</x:v>
      </x:c>
      <x:c r="L757" s="104">
        <x:f t="shared" si="98"/>
        <x:v>8910</x:v>
      </x:c>
      <x:c r="M757" s="104"/>
      <x:c r="N757" s="100"/>
    </x:row>
    <x:row r="758" spans="1:14" s="5" customFormat="1" ht="19.5" customHeight="1">
      <x:c r="A758" s="101" t="s">
        <x:v>332</x:v>
      </x:c>
      <x:c r="B758" s="101" t="s">
        <x:v>1175</x:v>
      </x:c>
      <x:c r="C758" s="102">
        <x:v>1</x:v>
      </x:c>
      <x:c r="D758" s="103" t="s">
        <x:v>261</x:v>
      </x:c>
      <x:c r="E758" s="104">
        <x:f t="shared" ref="E758:E764" si="99">E744</x:f>
        <x:v>3500</x:v>
      </x:c>
      <x:c r="F758" s="104">
        <x:f t="shared" ref="F758:F764" si="100">INT(C758*E758)</x:f>
        <x:v>3500</x:v>
      </x:c>
      <x:c r="G758" s="104"/>
      <x:c r="H758" s="104"/>
      <x:c r="I758" s="104"/>
      <x:c r="J758" s="104"/>
      <x:c r="K758" s="104">
        <x:f t="shared" si="97"/>
        <x:v>3500</x:v>
      </x:c>
      <x:c r="L758" s="104">
        <x:f t="shared" si="98"/>
        <x:v>3500</x:v>
      </x:c>
      <x:c r="M758" s="104"/>
      <x:c r="N758" s="100"/>
    </x:row>
    <x:row r="759" spans="1:14" s="5" customFormat="1" ht="19.5" customHeight="1">
      <x:c r="A759" s="101" t="s">
        <x:v>748</x:v>
      </x:c>
      <x:c r="B759" s="101" t="s">
        <x:v>86</x:v>
      </x:c>
      <x:c r="C759" s="102">
        <x:v>5</x:v>
      </x:c>
      <x:c r="D759" s="103" t="s">
        <x:v>266</x:v>
      </x:c>
      <x:c r="E759" s="104">
        <x:f t="shared" si="99"/>
        <x:v>400</x:v>
      </x:c>
      <x:c r="F759" s="104">
        <x:f t="shared" si="100"/>
        <x:v>2000</x:v>
      </x:c>
      <x:c r="G759" s="104"/>
      <x:c r="H759" s="104"/>
      <x:c r="I759" s="104"/>
      <x:c r="J759" s="104"/>
      <x:c r="K759" s="104">
        <x:f t="shared" si="97"/>
        <x:v>400</x:v>
      </x:c>
      <x:c r="L759" s="104">
        <x:f t="shared" si="98"/>
        <x:v>2000</x:v>
      </x:c>
      <x:c r="M759" s="104"/>
      <x:c r="N759" s="100"/>
    </x:row>
    <x:row r="760" spans="1:14" s="5" customFormat="1" ht="19.5" customHeight="1">
      <x:c r="A760" s="101" t="s">
        <x:v>239</x:v>
      </x:c>
      <x:c r="B760" s="101" t="s">
        <x:v>1232</x:v>
      </x:c>
      <x:c r="C760" s="102">
        <x:v>2.1000000000000001</x:v>
      </x:c>
      <x:c r="D760" s="103" t="s">
        <x:v>270</x:v>
      </x:c>
      <x:c r="E760" s="104">
        <x:f t="shared" si="99"/>
        <x:v>33.299999999999997</x:v>
      </x:c>
      <x:c r="F760" s="104">
        <x:f t="shared" si="100"/>
        <x:v>69</x:v>
      </x:c>
      <x:c r="G760" s="104"/>
      <x:c r="H760" s="104"/>
      <x:c r="I760" s="104"/>
      <x:c r="J760" s="104"/>
      <x:c r="K760" s="104">
        <x:f t="shared" si="97"/>
        <x:v>33.299999999999997</x:v>
      </x:c>
      <x:c r="L760" s="104">
        <x:f t="shared" si="98"/>
        <x:v>69</x:v>
      </x:c>
      <x:c r="M760" s="104"/>
      <x:c r="N760" s="100"/>
    </x:row>
    <x:row r="761" spans="1:14" s="5" customFormat="1" ht="19.5" customHeight="1">
      <x:c r="A761" s="101" t="s">
        <x:v>580</x:v>
      </x:c>
      <x:c r="B761" s="101" t="s">
        <x:v>1337</x:v>
      </x:c>
      <x:c r="C761" s="102">
        <x:v>0.5</x:v>
      </x:c>
      <x:c r="D761" s="103" t="s">
        <x:v>270</x:v>
      </x:c>
      <x:c r="E761" s="104">
        <x:f t="shared" si="99"/>
        <x:v>131</x:v>
      </x:c>
      <x:c r="F761" s="104">
        <x:f t="shared" si="100"/>
        <x:v>65</x:v>
      </x:c>
      <x:c r="G761" s="104"/>
      <x:c r="H761" s="104"/>
      <x:c r="I761" s="104"/>
      <x:c r="J761" s="104"/>
      <x:c r="K761" s="104">
        <x:f t="shared" si="97"/>
        <x:v>131</x:v>
      </x:c>
      <x:c r="L761" s="104">
        <x:f t="shared" si="98"/>
        <x:v>65</x:v>
      </x:c>
      <x:c r="M761" s="104"/>
      <x:c r="N761" s="100"/>
    </x:row>
    <x:row r="762" spans="1:14" s="5" customFormat="1" ht="19.5" hidden="1" customHeight="1">
      <x:c r="A762" s="101" t="s">
        <x:v>190</x:v>
      </x:c>
      <x:c r="B762" s="101" t="s">
        <x:v>572</x:v>
      </x:c>
      <x:c r="C762" s="102"/>
      <x:c r="D762" s="103" t="s">
        <x:v>266</x:v>
      </x:c>
      <x:c r="E762" s="104">
        <x:f t="shared" si="99"/>
        <x:v>1470</x:v>
      </x:c>
      <x:c r="F762" s="104">
        <x:f t="shared" si="100"/>
        <x:v>0</x:v>
      </x:c>
      <x:c r="G762" s="104"/>
      <x:c r="H762" s="104"/>
      <x:c r="I762" s="104"/>
      <x:c r="J762" s="104"/>
      <x:c r="K762" s="104">
        <x:f t="shared" si="97"/>
        <x:v>1470</x:v>
      </x:c>
      <x:c r="L762" s="104">
        <x:f t="shared" si="98"/>
        <x:v>0</x:v>
      </x:c>
      <x:c r="M762" s="104"/>
      <x:c r="N762" s="100"/>
    </x:row>
    <x:row r="763" spans="1:14" s="5" customFormat="1" ht="19.5" customHeight="1">
      <x:c r="A763" s="101" t="s">
        <x:v>822</x:v>
      </x:c>
      <x:c r="B763" s="101" t="str">
        <x:f>B749</x:f>
        <x:v>보통인부</x:v>
      </x:c>
      <x:c r="C763" s="102">
        <x:v>1</x:v>
      </x:c>
      <x:c r="D763" s="103" t="s">
        <x:v>148</x:v>
      </x:c>
      <x:c r="E763" s="104">
        <x:f t="shared" si="99"/>
        <x:v>0</x:v>
      </x:c>
      <x:c r="F763" s="104">
        <x:f t="shared" si="100"/>
        <x:v>0</x:v>
      </x:c>
      <x:c r="G763" s="104">
        <x:f>G749</x:f>
        <x:v>783</x:v>
      </x:c>
      <x:c r="H763" s="104">
        <x:f>INT(C763*G763)</x:f>
        <x:v>783</x:v>
      </x:c>
      <x:c r="I763" s="104">
        <x:f>I749</x:f>
        <x:v>0</x:v>
      </x:c>
      <x:c r="J763" s="104">
        <x:f>INT(C763*I763)</x:f>
        <x:v>0</x:v>
      </x:c>
      <x:c r="K763" s="104">
        <x:f t="shared" si="97"/>
        <x:v>783</x:v>
      </x:c>
      <x:c r="L763" s="104">
        <x:f t="shared" si="98"/>
        <x:v>783</x:v>
      </x:c>
      <x:c r="M763" s="104"/>
      <x:c r="N763" s="100"/>
    </x:row>
    <x:row r="764" spans="1:14" s="5" customFormat="1" ht="19.5" customHeight="1">
      <x:c r="A764" s="101" t="s">
        <x:v>540</x:v>
      </x:c>
      <x:c r="B764" s="101" t="str">
        <x:f>B750</x:f>
        <x:v>트럭탑재형크레인10톤</x:v>
      </x:c>
      <x:c r="C764" s="102">
        <x:v>1</x:v>
      </x:c>
      <x:c r="D764" s="103" t="s">
        <x:v>148</x:v>
      </x:c>
      <x:c r="E764" s="104">
        <x:f t="shared" si="99"/>
        <x:v>840</x:v>
      </x:c>
      <x:c r="F764" s="104">
        <x:f t="shared" si="100"/>
        <x:v>840</x:v>
      </x:c>
      <x:c r="G764" s="104">
        <x:f>G750</x:f>
        <x:v>1777</x:v>
      </x:c>
      <x:c r="H764" s="104">
        <x:f>INT(C764*G764)</x:f>
        <x:v>1777</x:v>
      </x:c>
      <x:c r="I764" s="104">
        <x:f>I750</x:f>
        <x:v>930</x:v>
      </x:c>
      <x:c r="J764" s="104">
        <x:f>INT(C764*I764)</x:f>
        <x:v>930</x:v>
      </x:c>
      <x:c r="K764" s="104">
        <x:f t="shared" si="97"/>
        <x:v>3547</x:v>
      </x:c>
      <x:c r="L764" s="104">
        <x:f t="shared" si="98"/>
        <x:v>3547</x:v>
      </x:c>
      <x:c r="M764" s="104"/>
      <x:c r="N764" s="100"/>
    </x:row>
    <x:row r="765" spans="1:14" s="5" customFormat="1" ht="19.5" customHeight="1">
      <x:c r="A765" s="101" t="s">
        <x:v>533</x:v>
      </x:c>
      <x:c r="B765" s="101"/>
      <x:c r="C765" s="102"/>
      <x:c r="D765" s="103"/>
      <x:c r="E765" s="104"/>
      <x:c r="F765" s="104">
        <x:f>SUM(F754:F764)</x:f>
        <x:v>6474</x:v>
      </x:c>
      <x:c r="G765" s="104"/>
      <x:c r="H765" s="104">
        <x:f>SUM(H754:H764)</x:f>
        <x:v>53873</x:v>
      </x:c>
      <x:c r="I765" s="104"/>
      <x:c r="J765" s="104">
        <x:f>SUM(J754:J764)</x:f>
        <x:v>930</x:v>
      </x:c>
      <x:c r="K765" s="104"/>
      <x:c r="L765" s="104">
        <x:f>SUM(F765,H765,J765)</x:f>
        <x:v>61277</x:v>
      </x:c>
      <x:c r="M765" s="104"/>
      <x:c r="N765" s="100"/>
    </x:row>
    <x:row r="766" spans="1:14" s="5" customFormat="1" ht="19.5" customHeight="1">
      <x:c r="A766" s="105"/>
      <x:c r="B766" s="105"/>
      <x:c r="C766" s="106"/>
      <x:c r="D766" s="107"/>
      <x:c r="E766" s="108"/>
      <x:c r="F766" s="108"/>
      <x:c r="G766" s="108"/>
      <x:c r="H766" s="108"/>
      <x:c r="I766" s="108"/>
      <x:c r="J766" s="108"/>
      <x:c r="K766" s="108"/>
      <x:c r="L766" s="108"/>
      <x:c r="M766" s="108"/>
      <x:c r="N766" s="100"/>
    </x:row>
    <x:row r="767" spans="1:14" s="5" customFormat="1" ht="19.5" customHeight="1">
      <x:c r="A767" s="96" t="s">
        <x:v>1058</x:v>
      </x:c>
      <x:c r="B767" s="96" t="s">
        <x:v>275</x:v>
      </x:c>
      <x:c r="C767" s="97"/>
      <x:c r="D767" s="98" t="s">
        <x:v>148</x:v>
      </x:c>
      <x:c r="E767" s="99"/>
      <x:c r="F767" s="99"/>
      <x:c r="G767" s="99"/>
      <x:c r="H767" s="99"/>
      <x:c r="I767" s="99"/>
      <x:c r="J767" s="99"/>
      <x:c r="K767" s="99"/>
      <x:c r="L767" s="99"/>
      <x:c r="M767" s="99"/>
      <x:c r="N767" s="100"/>
    </x:row>
    <x:row r="768" spans="1:14" s="5" customFormat="1" ht="19.5" customHeight="1">
      <x:c r="A768" s="101" t="s">
        <x:v>153</x:v>
      </x:c>
      <x:c r="B768" s="101" t="s">
        <x:v>281</x:v>
      </x:c>
      <x:c r="C768" s="102">
        <x:v>0.17000000000000001</x:v>
      </x:c>
      <x:c r="D768" s="103" t="s">
        <x:v>250</x:v>
      </x:c>
      <x:c r="E768" s="104"/>
      <x:c r="F768" s="104"/>
      <x:c r="G768" s="104">
        <x:f>G754</x:f>
        <x:v>189749</x:v>
      </x:c>
      <x:c r="H768" s="104">
        <x:f>INT(C768*G768)</x:f>
        <x:v>32257</x:v>
      </x:c>
      <x:c r="I768" s="104"/>
      <x:c r="J768" s="104"/>
      <x:c r="K768" s="104">
        <x:f t="shared" ref="K768:K778" si="101">SUM(E768,G768,I768)</x:f>
        <x:v>189749</x:v>
      </x:c>
      <x:c r="L768" s="104">
        <x:f t="shared" ref="L768:L778" si="102">SUM(F768,H768,J768)</x:f>
        <x:v>32257</x:v>
      </x:c>
      <x:c r="M768" s="104"/>
      <x:c r="N768" s="100"/>
    </x:row>
    <x:row r="769" spans="1:14" s="5" customFormat="1" ht="19.5" customHeight="1">
      <x:c r="A769" s="101" t="s">
        <x:v>862</x:v>
      </x:c>
      <x:c r="B769" s="101" t="s">
        <x:v>281</x:v>
      </x:c>
      <x:c r="C769" s="102">
        <x:v>0.040000000000000002</x:v>
      </x:c>
      <x:c r="D769" s="103" t="s">
        <x:v>250</x:v>
      </x:c>
      <x:c r="E769" s="104"/>
      <x:c r="F769" s="104"/>
      <x:c r="G769" s="104">
        <x:f>G755</x:f>
        <x:v>148510</x:v>
      </x:c>
      <x:c r="H769" s="104">
        <x:f>INT(C769*G769)</x:f>
        <x:v>5940</x:v>
      </x:c>
      <x:c r="I769" s="104"/>
      <x:c r="J769" s="104"/>
      <x:c r="K769" s="104">
        <x:f t="shared" si="101"/>
        <x:v>148510</x:v>
      </x:c>
      <x:c r="L769" s="104">
        <x:f t="shared" si="102"/>
        <x:v>5940</x:v>
      </x:c>
      <x:c r="M769" s="104"/>
      <x:c r="N769" s="100"/>
    </x:row>
    <x:row r="770" spans="1:14" s="5" customFormat="1" ht="19.5" customHeight="1">
      <x:c r="A770" s="101" t="s">
        <x:v>153</x:v>
      </x:c>
      <x:c r="B770" s="101" t="s">
        <x:v>229</x:v>
      </x:c>
      <x:c r="C770" s="102">
        <x:v>0.17000000000000001</x:v>
      </x:c>
      <x:c r="D770" s="103" t="s">
        <x:v>250</x:v>
      </x:c>
      <x:c r="E770" s="104"/>
      <x:c r="F770" s="104"/>
      <x:c r="G770" s="104">
        <x:f>G768</x:f>
        <x:v>189749</x:v>
      </x:c>
      <x:c r="H770" s="104">
        <x:f>INT(C770*G770)</x:f>
        <x:v>32257</x:v>
      </x:c>
      <x:c r="I770" s="104"/>
      <x:c r="J770" s="104"/>
      <x:c r="K770" s="104">
        <x:f t="shared" si="101"/>
        <x:v>189749</x:v>
      </x:c>
      <x:c r="L770" s="104">
        <x:f t="shared" si="102"/>
        <x:v>32257</x:v>
      </x:c>
      <x:c r="M770" s="104"/>
      <x:c r="N770" s="100"/>
    </x:row>
    <x:row r="771" spans="1:14" s="5" customFormat="1" ht="19.5" customHeight="1">
      <x:c r="A771" s="101" t="s">
        <x:v>862</x:v>
      </x:c>
      <x:c r="B771" s="101" t="s">
        <x:v>229</x:v>
      </x:c>
      <x:c r="C771" s="102">
        <x:v>0.080000000000000004</x:v>
      </x:c>
      <x:c r="D771" s="103" t="s">
        <x:v>250</x:v>
      </x:c>
      <x:c r="E771" s="104"/>
      <x:c r="F771" s="104"/>
      <x:c r="G771" s="104">
        <x:f>G769</x:f>
        <x:v>148510</x:v>
      </x:c>
      <x:c r="H771" s="104">
        <x:f>INT(C771*G771)</x:f>
        <x:v>11880</x:v>
      </x:c>
      <x:c r="I771" s="104"/>
      <x:c r="J771" s="104"/>
      <x:c r="K771" s="104">
        <x:f t="shared" si="101"/>
        <x:v>148510</x:v>
      </x:c>
      <x:c r="L771" s="104">
        <x:f t="shared" si="102"/>
        <x:v>11880</x:v>
      </x:c>
      <x:c r="M771" s="104"/>
      <x:c r="N771" s="100"/>
    </x:row>
    <x:row r="772" spans="1:14" s="5" customFormat="1" ht="19.5" customHeight="1">
      <x:c r="A772" s="101" t="s">
        <x:v>332</x:v>
      </x:c>
      <x:c r="B772" s="101" t="s">
        <x:v>1175</x:v>
      </x:c>
      <x:c r="C772" s="102">
        <x:v>1</x:v>
      </x:c>
      <x:c r="D772" s="103" t="s">
        <x:v>261</x:v>
      </x:c>
      <x:c r="E772" s="104">
        <x:f>E758</x:f>
        <x:v>3500</x:v>
      </x:c>
      <x:c r="F772" s="104">
        <x:f t="shared" ref="F772:F778" si="103">INT(C772*E772)</x:f>
        <x:v>3500</x:v>
      </x:c>
      <x:c r="G772" s="104"/>
      <x:c r="H772" s="104"/>
      <x:c r="I772" s="104"/>
      <x:c r="J772" s="104"/>
      <x:c r="K772" s="104">
        <x:f t="shared" si="101"/>
        <x:v>3500</x:v>
      </x:c>
      <x:c r="L772" s="104">
        <x:f t="shared" si="102"/>
        <x:v>3500</x:v>
      </x:c>
      <x:c r="M772" s="104"/>
      <x:c r="N772" s="100"/>
    </x:row>
    <x:row r="773" spans="1:14" s="5" customFormat="1" ht="19.5" customHeight="1">
      <x:c r="A773" s="101" t="s">
        <x:v>748</x:v>
      </x:c>
      <x:c r="B773" s="101" t="s">
        <x:v>86</x:v>
      </x:c>
      <x:c r="C773" s="102">
        <x:v>10</x:v>
      </x:c>
      <x:c r="D773" s="103" t="s">
        <x:v>266</x:v>
      </x:c>
      <x:c r="E773" s="104">
        <x:f>E759</x:f>
        <x:v>400</x:v>
      </x:c>
      <x:c r="F773" s="104">
        <x:f t="shared" si="103"/>
        <x:v>4000</x:v>
      </x:c>
      <x:c r="G773" s="104"/>
      <x:c r="H773" s="104"/>
      <x:c r="I773" s="104"/>
      <x:c r="J773" s="104"/>
      <x:c r="K773" s="104">
        <x:f t="shared" si="101"/>
        <x:v>400</x:v>
      </x:c>
      <x:c r="L773" s="104">
        <x:f t="shared" si="102"/>
        <x:v>4000</x:v>
      </x:c>
      <x:c r="M773" s="104"/>
      <x:c r="N773" s="100"/>
    </x:row>
    <x:row r="774" spans="1:14" s="5" customFormat="1" ht="19.5" customHeight="1">
      <x:c r="A774" s="101" t="s">
        <x:v>239</x:v>
      </x:c>
      <x:c r="B774" s="101" t="s">
        <x:v>1232</x:v>
      </x:c>
      <x:c r="C774" s="102">
        <x:v>3.1000000000000001</x:v>
      </x:c>
      <x:c r="D774" s="103" t="s">
        <x:v>270</x:v>
      </x:c>
      <x:c r="E774" s="104">
        <x:f>E760</x:f>
        <x:v>33.299999999999997</x:v>
      </x:c>
      <x:c r="F774" s="104">
        <x:f t="shared" si="103"/>
        <x:v>103</x:v>
      </x:c>
      <x:c r="G774" s="104"/>
      <x:c r="H774" s="104"/>
      <x:c r="I774" s="104"/>
      <x:c r="J774" s="104"/>
      <x:c r="K774" s="104">
        <x:f t="shared" si="101"/>
        <x:v>33.299999999999997</x:v>
      </x:c>
      <x:c r="L774" s="104">
        <x:f t="shared" si="102"/>
        <x:v>103</x:v>
      </x:c>
      <x:c r="M774" s="104"/>
      <x:c r="N774" s="100"/>
    </x:row>
    <x:row r="775" spans="1:14" s="5" customFormat="1" ht="19.5" customHeight="1">
      <x:c r="A775" s="101" t="s">
        <x:v>580</x:v>
      </x:c>
      <x:c r="B775" s="101" t="s">
        <x:v>1337</x:v>
      </x:c>
      <x:c r="C775" s="102">
        <x:v>0.80000000000000004</x:v>
      </x:c>
      <x:c r="D775" s="103" t="s">
        <x:v>270</x:v>
      </x:c>
      <x:c r="E775" s="104">
        <x:f>E761</x:f>
        <x:v>131</x:v>
      </x:c>
      <x:c r="F775" s="104">
        <x:f t="shared" si="103"/>
        <x:v>104</x:v>
      </x:c>
      <x:c r="G775" s="104"/>
      <x:c r="H775" s="104"/>
      <x:c r="I775" s="104"/>
      <x:c r="J775" s="104"/>
      <x:c r="K775" s="104">
        <x:f t="shared" si="101"/>
        <x:v>131</x:v>
      </x:c>
      <x:c r="L775" s="104">
        <x:f t="shared" si="102"/>
        <x:v>104</x:v>
      </x:c>
      <x:c r="M775" s="104"/>
      <x:c r="N775" s="100"/>
    </x:row>
    <x:row r="776" spans="1:14" s="5" customFormat="1" ht="19.5" hidden="1" customHeight="1">
      <x:c r="A776" s="101" t="s">
        <x:v>190</x:v>
      </x:c>
      <x:c r="B776" s="101" t="s">
        <x:v>572</x:v>
      </x:c>
      <x:c r="C776" s="102"/>
      <x:c r="D776" s="103" t="s">
        <x:v>266</x:v>
      </x:c>
      <x:c r="E776" s="104">
        <x:f>E762</x:f>
        <x:v>1470</x:v>
      </x:c>
      <x:c r="F776" s="104">
        <x:f t="shared" si="103"/>
        <x:v>0</x:v>
      </x:c>
      <x:c r="G776" s="104"/>
      <x:c r="H776" s="104"/>
      <x:c r="I776" s="104"/>
      <x:c r="J776" s="104"/>
      <x:c r="K776" s="104">
        <x:f t="shared" si="101"/>
        <x:v>1470</x:v>
      </x:c>
      <x:c r="L776" s="104">
        <x:f t="shared" si="102"/>
        <x:v>0</x:v>
      </x:c>
      <x:c r="M776" s="104"/>
      <x:c r="N776" s="100"/>
    </x:row>
    <x:row r="777" spans="1:14" s="5" customFormat="1" ht="19.5" customHeight="1">
      <x:c r="A777" s="101" t="s">
        <x:v>822</x:v>
      </x:c>
      <x:c r="B777" s="101" t="str">
        <x:f>B763</x:f>
        <x:v>보통인부</x:v>
      </x:c>
      <x:c r="C777" s="102">
        <x:v>1</x:v>
      </x:c>
      <x:c r="D777" s="103" t="s">
        <x:v>148</x:v>
      </x:c>
      <x:c r="E777" s="104">
        <x:f>기계단가산출목록!F4</x:f>
        <x:v>0</x:v>
      </x:c>
      <x:c r="F777" s="104">
        <x:f t="shared" si="103"/>
        <x:v>0</x:v>
      </x:c>
      <x:c r="G777" s="104">
        <x:f>기계단가산출목록!G4</x:f>
        <x:v>928</x:v>
      </x:c>
      <x:c r="H777" s="104">
        <x:f>INT(C777*G777)</x:f>
        <x:v>928</x:v>
      </x:c>
      <x:c r="I777" s="104">
        <x:f>기계단가산출목록!H4</x:f>
        <x:v>0</x:v>
      </x:c>
      <x:c r="J777" s="104">
        <x:f>INT(C777*I777)</x:f>
        <x:v>0</x:v>
      </x:c>
      <x:c r="K777" s="104">
        <x:f t="shared" si="101"/>
        <x:v>928</x:v>
      </x:c>
      <x:c r="L777" s="104">
        <x:f t="shared" si="102"/>
        <x:v>928</x:v>
      </x:c>
      <x:c r="M777" s="104"/>
      <x:c r="N777" s="100"/>
    </x:row>
    <x:row r="778" spans="1:14" s="5" customFormat="1" ht="19.5" customHeight="1">
      <x:c r="A778" s="101" t="s">
        <x:v>540</x:v>
      </x:c>
      <x:c r="B778" s="101" t="str">
        <x:f>B764</x:f>
        <x:v>트럭탑재형크레인10톤</x:v>
      </x:c>
      <x:c r="C778" s="102">
        <x:v>1</x:v>
      </x:c>
      <x:c r="D778" s="103" t="s">
        <x:v>148</x:v>
      </x:c>
      <x:c r="E778" s="104">
        <x:f>기계단가산출목록!F27</x:f>
        <x:v>1141</x:v>
      </x:c>
      <x:c r="F778" s="104">
        <x:f t="shared" si="103"/>
        <x:v>1141</x:v>
      </x:c>
      <x:c r="G778" s="104">
        <x:f>기계단가산출목록!G27</x:f>
        <x:v>2412</x:v>
      </x:c>
      <x:c r="H778" s="104">
        <x:f>INT(C778*G778)</x:f>
        <x:v>2412</x:v>
      </x:c>
      <x:c r="I778" s="104">
        <x:f>기계단가산출목록!H27</x:f>
        <x:v>1263</x:v>
      </x:c>
      <x:c r="J778" s="104">
        <x:f>INT(C778*I778)</x:f>
        <x:v>1263</x:v>
      </x:c>
      <x:c r="K778" s="104">
        <x:f t="shared" si="101"/>
        <x:v>4816</x:v>
      </x:c>
      <x:c r="L778" s="104">
        <x:f t="shared" si="102"/>
        <x:v>4816</x:v>
      </x:c>
      <x:c r="M778" s="104"/>
      <x:c r="N778" s="100"/>
    </x:row>
    <x:row r="779" spans="1:14" s="5" customFormat="1" ht="19.5" customHeight="1">
      <x:c r="A779" s="101" t="s">
        <x:v>533</x:v>
      </x:c>
      <x:c r="B779" s="101"/>
      <x:c r="C779" s="102"/>
      <x:c r="D779" s="103"/>
      <x:c r="E779" s="104"/>
      <x:c r="F779" s="104">
        <x:f>SUM(F768:F778)</x:f>
        <x:v>8848</x:v>
      </x:c>
      <x:c r="G779" s="104"/>
      <x:c r="H779" s="104">
        <x:f>SUM(H768:H778)</x:f>
        <x:v>85674</x:v>
      </x:c>
      <x:c r="I779" s="104"/>
      <x:c r="J779" s="104">
        <x:f>SUM(J768:J778)</x:f>
        <x:v>1263</x:v>
      </x:c>
      <x:c r="K779" s="104"/>
      <x:c r="L779" s="104">
        <x:f>SUM(F779,H779,J779)</x:f>
        <x:v>95785</x:v>
      </x:c>
      <x:c r="M779" s="104"/>
      <x:c r="N779" s="100"/>
    </x:row>
    <x:row r="780" spans="1:14" s="5" customFormat="1" ht="19.5" customHeight="1">
      <x:c r="A780" s="105"/>
      <x:c r="B780" s="105"/>
      <x:c r="C780" s="106"/>
      <x:c r="D780" s="107"/>
      <x:c r="E780" s="108"/>
      <x:c r="F780" s="108"/>
      <x:c r="G780" s="108"/>
      <x:c r="H780" s="108"/>
      <x:c r="I780" s="108"/>
      <x:c r="J780" s="108"/>
      <x:c r="K780" s="108"/>
      <x:c r="L780" s="108"/>
      <x:c r="M780" s="108"/>
      <x:c r="N780" s="100"/>
    </x:row>
    <x:row r="781" spans="1:14" s="5" customFormat="1" ht="19.5" customHeight="1">
      <x:c r="A781" s="96" t="s">
        <x:v>1432</x:v>
      </x:c>
      <x:c r="B781" s="96" t="s">
        <x:v>247</x:v>
      </x:c>
      <x:c r="C781" s="97"/>
      <x:c r="D781" s="98" t="s">
        <x:v>148</x:v>
      </x:c>
      <x:c r="E781" s="99"/>
      <x:c r="F781" s="99"/>
      <x:c r="G781" s="99"/>
      <x:c r="H781" s="99"/>
      <x:c r="I781" s="99"/>
      <x:c r="J781" s="99"/>
      <x:c r="K781" s="99"/>
      <x:c r="L781" s="99"/>
      <x:c r="M781" s="99"/>
      <x:c r="N781" s="100"/>
    </x:row>
    <x:row r="782" spans="1:14" s="5" customFormat="1" ht="19.5" customHeight="1">
      <x:c r="A782" s="101" t="s">
        <x:v>153</x:v>
      </x:c>
      <x:c r="B782" s="101" t="s">
        <x:v>281</x:v>
      </x:c>
      <x:c r="C782" s="102">
        <x:v>0.17000000000000001</x:v>
      </x:c>
      <x:c r="D782" s="103" t="s">
        <x:v>250</x:v>
      </x:c>
      <x:c r="E782" s="104"/>
      <x:c r="F782" s="104"/>
      <x:c r="G782" s="104">
        <x:f>G768</x:f>
        <x:v>189749</x:v>
      </x:c>
      <x:c r="H782" s="104">
        <x:f>INT(C782*G782)</x:f>
        <x:v>32257</x:v>
      </x:c>
      <x:c r="I782" s="104"/>
      <x:c r="J782" s="104"/>
      <x:c r="K782" s="104">
        <x:f t="shared" ref="K782:K792" si="104">SUM(E782,G782,I782)</x:f>
        <x:v>189749</x:v>
      </x:c>
      <x:c r="L782" s="104">
        <x:f t="shared" ref="L782:L792" si="105">SUM(F782,H782,J782)</x:f>
        <x:v>32257</x:v>
      </x:c>
      <x:c r="M782" s="104"/>
      <x:c r="N782" s="100"/>
    </x:row>
    <x:row r="783" spans="1:14" s="5" customFormat="1" ht="19.5" customHeight="1">
      <x:c r="A783" s="101" t="s">
        <x:v>862</x:v>
      </x:c>
      <x:c r="B783" s="101" t="s">
        <x:v>281</x:v>
      </x:c>
      <x:c r="C783" s="102">
        <x:v>0.040000000000000002</x:v>
      </x:c>
      <x:c r="D783" s="103" t="s">
        <x:v>250</x:v>
      </x:c>
      <x:c r="E783" s="104"/>
      <x:c r="F783" s="104"/>
      <x:c r="G783" s="104">
        <x:f>G769</x:f>
        <x:v>148510</x:v>
      </x:c>
      <x:c r="H783" s="104">
        <x:f>INT(C783*G783)</x:f>
        <x:v>5940</x:v>
      </x:c>
      <x:c r="I783" s="104"/>
      <x:c r="J783" s="104"/>
      <x:c r="K783" s="104">
        <x:f t="shared" si="104"/>
        <x:v>148510</x:v>
      </x:c>
      <x:c r="L783" s="104">
        <x:f t="shared" si="105"/>
        <x:v>5940</x:v>
      </x:c>
      <x:c r="M783" s="104"/>
      <x:c r="N783" s="100"/>
    </x:row>
    <x:row r="784" spans="1:14" s="5" customFormat="1" ht="19.5" customHeight="1">
      <x:c r="A784" s="101" t="s">
        <x:v>153</x:v>
      </x:c>
      <x:c r="B784" s="101" t="s">
        <x:v>229</x:v>
      </x:c>
      <x:c r="C784" s="102">
        <x:v>0.26000000000000001</x:v>
      </x:c>
      <x:c r="D784" s="103" t="s">
        <x:v>250</x:v>
      </x:c>
      <x:c r="E784" s="104"/>
      <x:c r="F784" s="104"/>
      <x:c r="G784" s="104">
        <x:f>G782</x:f>
        <x:v>189749</x:v>
      </x:c>
      <x:c r="H784" s="104">
        <x:f>INT(C784*G784)</x:f>
        <x:v>49334</x:v>
      </x:c>
      <x:c r="I784" s="104"/>
      <x:c r="J784" s="104"/>
      <x:c r="K784" s="104">
        <x:f t="shared" si="104"/>
        <x:v>189749</x:v>
      </x:c>
      <x:c r="L784" s="104">
        <x:f t="shared" si="105"/>
        <x:v>49334</x:v>
      </x:c>
      <x:c r="M784" s="104"/>
      <x:c r="N784" s="100"/>
    </x:row>
    <x:row r="785" spans="1:14" s="5" customFormat="1" ht="19.5" customHeight="1">
      <x:c r="A785" s="101" t="s">
        <x:v>862</x:v>
      </x:c>
      <x:c r="B785" s="101" t="s">
        <x:v>229</x:v>
      </x:c>
      <x:c r="C785" s="102">
        <x:v>0.13</x:v>
      </x:c>
      <x:c r="D785" s="103" t="s">
        <x:v>250</x:v>
      </x:c>
      <x:c r="E785" s="104"/>
      <x:c r="F785" s="104"/>
      <x:c r="G785" s="104">
        <x:f>G783</x:f>
        <x:v>148510</x:v>
      </x:c>
      <x:c r="H785" s="104">
        <x:f>INT(C785*G785)</x:f>
        <x:v>19306</x:v>
      </x:c>
      <x:c r="I785" s="104"/>
      <x:c r="J785" s="104"/>
      <x:c r="K785" s="104">
        <x:f t="shared" si="104"/>
        <x:v>148510</x:v>
      </x:c>
      <x:c r="L785" s="104">
        <x:f t="shared" si="105"/>
        <x:v>19306</x:v>
      </x:c>
      <x:c r="M785" s="104"/>
      <x:c r="N785" s="100"/>
    </x:row>
    <x:row r="786" spans="1:14" s="5" customFormat="1" ht="19.5" customHeight="1">
      <x:c r="A786" s="101" t="s">
        <x:v>332</x:v>
      </x:c>
      <x:c r="B786" s="101" t="s">
        <x:v>1227</x:v>
      </x:c>
      <x:c r="C786" s="102">
        <x:v>1</x:v>
      </x:c>
      <x:c r="D786" s="103" t="s">
        <x:v>261</x:v>
      </x:c>
      <x:c r="E786" s="104">
        <x:f>자재단가표!D4</x:f>
        <x:v>5400</x:v>
      </x:c>
      <x:c r="F786" s="104">
        <x:f t="shared" ref="F786:F792" si="106">INT(C786*E786)</x:f>
        <x:v>5400</x:v>
      </x:c>
      <x:c r="G786" s="104"/>
      <x:c r="H786" s="104"/>
      <x:c r="I786" s="104"/>
      <x:c r="J786" s="104"/>
      <x:c r="K786" s="104">
        <x:f t="shared" si="104"/>
        <x:v>5400</x:v>
      </x:c>
      <x:c r="L786" s="104">
        <x:f t="shared" si="105"/>
        <x:v>5400</x:v>
      </x:c>
      <x:c r="M786" s="104"/>
      <x:c r="N786" s="100"/>
    </x:row>
    <x:row r="787" spans="1:14" s="5" customFormat="1" ht="19.5" customHeight="1">
      <x:c r="A787" s="101" t="s">
        <x:v>748</x:v>
      </x:c>
      <x:c r="B787" s="101" t="s">
        <x:v>86</x:v>
      </x:c>
      <x:c r="C787" s="102">
        <x:v>10</x:v>
      </x:c>
      <x:c r="D787" s="103" t="s">
        <x:v>266</x:v>
      </x:c>
      <x:c r="E787" s="104">
        <x:f t="shared" ref="E787:E792" si="107">E773</x:f>
        <x:v>400</x:v>
      </x:c>
      <x:c r="F787" s="104">
        <x:f t="shared" si="106"/>
        <x:v>4000</x:v>
      </x:c>
      <x:c r="G787" s="104"/>
      <x:c r="H787" s="104"/>
      <x:c r="I787" s="104"/>
      <x:c r="J787" s="104"/>
      <x:c r="K787" s="104">
        <x:f t="shared" si="104"/>
        <x:v>400</x:v>
      </x:c>
      <x:c r="L787" s="104">
        <x:f t="shared" si="105"/>
        <x:v>4000</x:v>
      </x:c>
      <x:c r="M787" s="104"/>
      <x:c r="N787" s="100"/>
    </x:row>
    <x:row r="788" spans="1:14" s="5" customFormat="1" ht="19.5" customHeight="1">
      <x:c r="A788" s="101" t="s">
        <x:v>239</x:v>
      </x:c>
      <x:c r="B788" s="101" t="s">
        <x:v>1232</x:v>
      </x:c>
      <x:c r="C788" s="102">
        <x:v>4.0999999999999996</x:v>
      </x:c>
      <x:c r="D788" s="103" t="s">
        <x:v>270</x:v>
      </x:c>
      <x:c r="E788" s="104">
        <x:f t="shared" si="107"/>
        <x:v>33.299999999999997</x:v>
      </x:c>
      <x:c r="F788" s="104">
        <x:f t="shared" si="106"/>
        <x:v>136</x:v>
      </x:c>
      <x:c r="G788" s="104"/>
      <x:c r="H788" s="104"/>
      <x:c r="I788" s="104"/>
      <x:c r="J788" s="104"/>
      <x:c r="K788" s="104">
        <x:f t="shared" si="104"/>
        <x:v>33.299999999999997</x:v>
      </x:c>
      <x:c r="L788" s="104">
        <x:f t="shared" si="105"/>
        <x:v>136</x:v>
      </x:c>
      <x:c r="M788" s="104"/>
      <x:c r="N788" s="100"/>
    </x:row>
    <x:row r="789" spans="1:14" s="5" customFormat="1" ht="19.5" customHeight="1">
      <x:c r="A789" s="101" t="s">
        <x:v>580</x:v>
      </x:c>
      <x:c r="B789" s="101" t="s">
        <x:v>1337</x:v>
      </x:c>
      <x:c r="C789" s="102">
        <x:v>1</x:v>
      </x:c>
      <x:c r="D789" s="103" t="s">
        <x:v>270</x:v>
      </x:c>
      <x:c r="E789" s="104">
        <x:f t="shared" si="107"/>
        <x:v>131</x:v>
      </x:c>
      <x:c r="F789" s="104">
        <x:f t="shared" si="106"/>
        <x:v>131</x:v>
      </x:c>
      <x:c r="G789" s="104"/>
      <x:c r="H789" s="104"/>
      <x:c r="I789" s="104"/>
      <x:c r="J789" s="104"/>
      <x:c r="K789" s="104">
        <x:f t="shared" si="104"/>
        <x:v>131</x:v>
      </x:c>
      <x:c r="L789" s="104">
        <x:f t="shared" si="105"/>
        <x:v>131</x:v>
      </x:c>
      <x:c r="M789" s="104"/>
      <x:c r="N789" s="100"/>
    </x:row>
    <x:row r="790" spans="1:14" s="5" customFormat="1" ht="19.5" hidden="1" customHeight="1">
      <x:c r="A790" s="101" t="s">
        <x:v>190</x:v>
      </x:c>
      <x:c r="B790" s="101" t="s">
        <x:v>572</x:v>
      </x:c>
      <x:c r="C790" s="102"/>
      <x:c r="D790" s="103" t="s">
        <x:v>266</x:v>
      </x:c>
      <x:c r="E790" s="104">
        <x:f t="shared" si="107"/>
        <x:v>1470</x:v>
      </x:c>
      <x:c r="F790" s="104">
        <x:f t="shared" si="106"/>
        <x:v>0</x:v>
      </x:c>
      <x:c r="G790" s="104"/>
      <x:c r="H790" s="104"/>
      <x:c r="I790" s="104"/>
      <x:c r="J790" s="104"/>
      <x:c r="K790" s="104">
        <x:f t="shared" si="104"/>
        <x:v>1470</x:v>
      </x:c>
      <x:c r="L790" s="104">
        <x:f t="shared" si="105"/>
        <x:v>0</x:v>
      </x:c>
      <x:c r="M790" s="104"/>
      <x:c r="N790" s="100"/>
    </x:row>
    <x:row r="791" spans="1:14" s="5" customFormat="1" ht="19.5" customHeight="1">
      <x:c r="A791" s="101" t="s">
        <x:v>822</x:v>
      </x:c>
      <x:c r="B791" s="101" t="str">
        <x:f>B777</x:f>
        <x:v>보통인부</x:v>
      </x:c>
      <x:c r="C791" s="102">
        <x:v>1</x:v>
      </x:c>
      <x:c r="D791" s="103" t="s">
        <x:v>148</x:v>
      </x:c>
      <x:c r="E791" s="104">
        <x:f t="shared" si="107"/>
        <x:v>0</x:v>
      </x:c>
      <x:c r="F791" s="104">
        <x:f t="shared" si="106"/>
        <x:v>0</x:v>
      </x:c>
      <x:c r="G791" s="104">
        <x:f>G777</x:f>
        <x:v>928</x:v>
      </x:c>
      <x:c r="H791" s="104">
        <x:f>INT(C791*G791)</x:f>
        <x:v>928</x:v>
      </x:c>
      <x:c r="I791" s="104">
        <x:f>I777</x:f>
        <x:v>0</x:v>
      </x:c>
      <x:c r="J791" s="104">
        <x:f>INT(C791*I791)</x:f>
        <x:v>0</x:v>
      </x:c>
      <x:c r="K791" s="104">
        <x:f t="shared" si="104"/>
        <x:v>928</x:v>
      </x:c>
      <x:c r="L791" s="104">
        <x:f t="shared" si="105"/>
        <x:v>928</x:v>
      </x:c>
      <x:c r="M791" s="104"/>
      <x:c r="N791" s="100"/>
    </x:row>
    <x:row r="792" spans="1:14" s="5" customFormat="1" ht="19.5" customHeight="1">
      <x:c r="A792" s="101" t="s">
        <x:v>540</x:v>
      </x:c>
      <x:c r="B792" s="101" t="str">
        <x:f>B778</x:f>
        <x:v>트럭탑재형크레인10톤</x:v>
      </x:c>
      <x:c r="C792" s="102">
        <x:v>1</x:v>
      </x:c>
      <x:c r="D792" s="103" t="s">
        <x:v>148</x:v>
      </x:c>
      <x:c r="E792" s="104">
        <x:f t="shared" si="107"/>
        <x:v>1141</x:v>
      </x:c>
      <x:c r="F792" s="104">
        <x:f t="shared" si="106"/>
        <x:v>1141</x:v>
      </x:c>
      <x:c r="G792" s="104">
        <x:f>G778</x:f>
        <x:v>2412</x:v>
      </x:c>
      <x:c r="H792" s="104">
        <x:f>INT(C792*G792)</x:f>
        <x:v>2412</x:v>
      </x:c>
      <x:c r="I792" s="104">
        <x:f>I778</x:f>
        <x:v>1263</x:v>
      </x:c>
      <x:c r="J792" s="104">
        <x:f>INT(C792*I792)</x:f>
        <x:v>1263</x:v>
      </x:c>
      <x:c r="K792" s="104">
        <x:f t="shared" si="104"/>
        <x:v>4816</x:v>
      </x:c>
      <x:c r="L792" s="104">
        <x:f t="shared" si="105"/>
        <x:v>4816</x:v>
      </x:c>
      <x:c r="M792" s="104"/>
      <x:c r="N792" s="100"/>
    </x:row>
    <x:row r="793" spans="1:14" s="5" customFormat="1" ht="19.5" customHeight="1">
      <x:c r="A793" s="101" t="s">
        <x:v>533</x:v>
      </x:c>
      <x:c r="B793" s="101"/>
      <x:c r="C793" s="102"/>
      <x:c r="D793" s="103"/>
      <x:c r="E793" s="104"/>
      <x:c r="F793" s="104">
        <x:f>SUM(F782:F792)</x:f>
        <x:v>10808</x:v>
      </x:c>
      <x:c r="G793" s="104"/>
      <x:c r="H793" s="104">
        <x:f>SUM(H782:H792)</x:f>
        <x:v>110177</x:v>
      </x:c>
      <x:c r="I793" s="104"/>
      <x:c r="J793" s="104">
        <x:f>SUM(J782:J792)</x:f>
        <x:v>1263</x:v>
      </x:c>
      <x:c r="K793" s="104"/>
      <x:c r="L793" s="104">
        <x:f>SUM(F793,H793,J793)</x:f>
        <x:v>122248</x:v>
      </x:c>
      <x:c r="M793" s="104"/>
      <x:c r="N793" s="100"/>
    </x:row>
    <x:row r="794" spans="1:14" s="5" customFormat="1" ht="19.5" customHeight="1">
      <x:c r="A794" s="105"/>
      <x:c r="B794" s="105"/>
      <x:c r="C794" s="106"/>
      <x:c r="D794" s="107"/>
      <x:c r="E794" s="108"/>
      <x:c r="F794" s="108"/>
      <x:c r="G794" s="108"/>
      <x:c r="H794" s="108"/>
      <x:c r="I794" s="108"/>
      <x:c r="J794" s="108"/>
      <x:c r="K794" s="108"/>
      <x:c r="L794" s="108"/>
      <x:c r="M794" s="108"/>
      <x:c r="N794" s="100"/>
    </x:row>
    <x:row r="795" spans="1:14" s="5" customFormat="1" ht="19.5" customHeight="1">
      <x:c r="A795" s="96" t="s">
        <x:v>1135</x:v>
      </x:c>
      <x:c r="B795" s="96" t="s">
        <x:v>314</x:v>
      </x:c>
      <x:c r="C795" s="97"/>
      <x:c r="D795" s="98" t="s">
        <x:v>148</x:v>
      </x:c>
      <x:c r="E795" s="99"/>
      <x:c r="F795" s="99"/>
      <x:c r="G795" s="99"/>
      <x:c r="H795" s="99"/>
      <x:c r="I795" s="99"/>
      <x:c r="J795" s="99"/>
      <x:c r="K795" s="99"/>
      <x:c r="L795" s="99"/>
      <x:c r="M795" s="99"/>
      <x:c r="N795" s="100"/>
    </x:row>
    <x:row r="796" spans="1:14" s="5" customFormat="1" ht="19.5" customHeight="1">
      <x:c r="A796" s="101" t="s">
        <x:v>153</x:v>
      </x:c>
      <x:c r="B796" s="101" t="s">
        <x:v>281</x:v>
      </x:c>
      <x:c r="C796" s="102">
        <x:v>0.27000000000000002</x:v>
      </x:c>
      <x:c r="D796" s="103" t="s">
        <x:v>250</x:v>
      </x:c>
      <x:c r="E796" s="104"/>
      <x:c r="F796" s="104"/>
      <x:c r="G796" s="104">
        <x:f>G782</x:f>
        <x:v>189749</x:v>
      </x:c>
      <x:c r="H796" s="104">
        <x:f>INT(C796*G796)</x:f>
        <x:v>51232</x:v>
      </x:c>
      <x:c r="I796" s="104"/>
      <x:c r="J796" s="104"/>
      <x:c r="K796" s="104">
        <x:f t="shared" ref="K796:K806" si="108">SUM(E796,G796,I796)</x:f>
        <x:v>189749</x:v>
      </x:c>
      <x:c r="L796" s="104">
        <x:f t="shared" ref="L796:L806" si="109">SUM(F796,H796,J796)</x:f>
        <x:v>51232</x:v>
      </x:c>
      <x:c r="M796" s="104"/>
      <x:c r="N796" s="100"/>
    </x:row>
    <x:row r="797" spans="1:14" s="5" customFormat="1" ht="19.5" customHeight="1">
      <x:c r="A797" s="101" t="s">
        <x:v>862</x:v>
      </x:c>
      <x:c r="B797" s="101" t="s">
        <x:v>281</x:v>
      </x:c>
      <x:c r="C797" s="102">
        <x:v>0.070000000000000007</x:v>
      </x:c>
      <x:c r="D797" s="103" t="s">
        <x:v>250</x:v>
      </x:c>
      <x:c r="E797" s="104"/>
      <x:c r="F797" s="104"/>
      <x:c r="G797" s="104">
        <x:f>G783</x:f>
        <x:v>148510</x:v>
      </x:c>
      <x:c r="H797" s="104">
        <x:f>INT(C797*G797)</x:f>
        <x:v>10395</x:v>
      </x:c>
      <x:c r="I797" s="104"/>
      <x:c r="J797" s="104"/>
      <x:c r="K797" s="104">
        <x:f t="shared" si="108"/>
        <x:v>148510</x:v>
      </x:c>
      <x:c r="L797" s="104">
        <x:f t="shared" si="109"/>
        <x:v>10395</x:v>
      </x:c>
      <x:c r="M797" s="104"/>
      <x:c r="N797" s="100"/>
    </x:row>
    <x:row r="798" spans="1:14" s="5" customFormat="1" ht="19.5" customHeight="1">
      <x:c r="A798" s="101" t="s">
        <x:v>153</x:v>
      </x:c>
      <x:c r="B798" s="101" t="s">
        <x:v>229</x:v>
      </x:c>
      <x:c r="C798" s="102">
        <x:v>0.26000000000000001</x:v>
      </x:c>
      <x:c r="D798" s="103" t="s">
        <x:v>250</x:v>
      </x:c>
      <x:c r="E798" s="104"/>
      <x:c r="F798" s="104"/>
      <x:c r="G798" s="104">
        <x:f>G796</x:f>
        <x:v>189749</x:v>
      </x:c>
      <x:c r="H798" s="104">
        <x:f>INT(C798*G798)</x:f>
        <x:v>49334</x:v>
      </x:c>
      <x:c r="I798" s="104"/>
      <x:c r="J798" s="104"/>
      <x:c r="K798" s="104">
        <x:f t="shared" si="108"/>
        <x:v>189749</x:v>
      </x:c>
      <x:c r="L798" s="104">
        <x:f t="shared" si="109"/>
        <x:v>49334</x:v>
      </x:c>
      <x:c r="M798" s="104"/>
      <x:c r="N798" s="100"/>
    </x:row>
    <x:row r="799" spans="1:14" s="5" customFormat="1" ht="19.5" customHeight="1">
      <x:c r="A799" s="101" t="s">
        <x:v>862</x:v>
      </x:c>
      <x:c r="B799" s="101" t="s">
        <x:v>229</x:v>
      </x:c>
      <x:c r="C799" s="102">
        <x:v>0.13</x:v>
      </x:c>
      <x:c r="D799" s="103" t="s">
        <x:v>250</x:v>
      </x:c>
      <x:c r="E799" s="104"/>
      <x:c r="F799" s="104"/>
      <x:c r="G799" s="104">
        <x:f>G797</x:f>
        <x:v>148510</x:v>
      </x:c>
      <x:c r="H799" s="104">
        <x:f>INT(C799*G799)</x:f>
        <x:v>19306</x:v>
      </x:c>
      <x:c r="I799" s="104"/>
      <x:c r="J799" s="104"/>
      <x:c r="K799" s="104">
        <x:f t="shared" si="108"/>
        <x:v>148510</x:v>
      </x:c>
      <x:c r="L799" s="104">
        <x:f t="shared" si="109"/>
        <x:v>19306</x:v>
      </x:c>
      <x:c r="M799" s="104"/>
      <x:c r="N799" s="100"/>
    </x:row>
    <x:row r="800" spans="1:14" s="5" customFormat="1" ht="19.5" customHeight="1">
      <x:c r="A800" s="101" t="s">
        <x:v>332</x:v>
      </x:c>
      <x:c r="B800" s="101" t="s">
        <x:v>1227</x:v>
      </x:c>
      <x:c r="C800" s="102">
        <x:v>1</x:v>
      </x:c>
      <x:c r="D800" s="103" t="s">
        <x:v>261</x:v>
      </x:c>
      <x:c r="E800" s="104">
        <x:f>E34</x:f>
        <x:v>5400</x:v>
      </x:c>
      <x:c r="F800" s="104">
        <x:f t="shared" ref="F800:F806" si="110">INT(C800*E800)</x:f>
        <x:v>5400</x:v>
      </x:c>
      <x:c r="G800" s="104"/>
      <x:c r="H800" s="104"/>
      <x:c r="I800" s="104"/>
      <x:c r="J800" s="104"/>
      <x:c r="K800" s="104">
        <x:f t="shared" si="108"/>
        <x:v>5400</x:v>
      </x:c>
      <x:c r="L800" s="104">
        <x:f t="shared" si="109"/>
        <x:v>5400</x:v>
      </x:c>
      <x:c r="M800" s="104"/>
      <x:c r="N800" s="100"/>
    </x:row>
    <x:row r="801" spans="1:14" s="5" customFormat="1" ht="19.5" customHeight="1">
      <x:c r="A801" s="101" t="s">
        <x:v>748</x:v>
      </x:c>
      <x:c r="B801" s="101" t="s">
        <x:v>86</x:v>
      </x:c>
      <x:c r="C801" s="102">
        <x:v>10</x:v>
      </x:c>
      <x:c r="D801" s="103" t="s">
        <x:v>266</x:v>
      </x:c>
      <x:c r="E801" s="104">
        <x:f>E787</x:f>
        <x:v>400</x:v>
      </x:c>
      <x:c r="F801" s="104">
        <x:f t="shared" si="110"/>
        <x:v>4000</x:v>
      </x:c>
      <x:c r="G801" s="104"/>
      <x:c r="H801" s="104"/>
      <x:c r="I801" s="104"/>
      <x:c r="J801" s="104"/>
      <x:c r="K801" s="104">
        <x:f t="shared" si="108"/>
        <x:v>400</x:v>
      </x:c>
      <x:c r="L801" s="104">
        <x:f t="shared" si="109"/>
        <x:v>4000</x:v>
      </x:c>
      <x:c r="M801" s="104"/>
      <x:c r="N801" s="100"/>
    </x:row>
    <x:row r="802" spans="1:14" s="5" customFormat="1" ht="19.5" customHeight="1">
      <x:c r="A802" s="101" t="s">
        <x:v>239</x:v>
      </x:c>
      <x:c r="B802" s="101" t="s">
        <x:v>1232</x:v>
      </x:c>
      <x:c r="C802" s="102">
        <x:v>5.7000000000000002</x:v>
      </x:c>
      <x:c r="D802" s="103" t="s">
        <x:v>270</x:v>
      </x:c>
      <x:c r="E802" s="104">
        <x:f>E788</x:f>
        <x:v>33.299999999999997</x:v>
      </x:c>
      <x:c r="F802" s="104">
        <x:f t="shared" si="110"/>
        <x:v>189</x:v>
      </x:c>
      <x:c r="G802" s="104"/>
      <x:c r="H802" s="104"/>
      <x:c r="I802" s="104"/>
      <x:c r="J802" s="104"/>
      <x:c r="K802" s="104">
        <x:f t="shared" si="108"/>
        <x:v>33.299999999999997</x:v>
      </x:c>
      <x:c r="L802" s="104">
        <x:f t="shared" si="109"/>
        <x:v>189</x:v>
      </x:c>
      <x:c r="M802" s="104"/>
      <x:c r="N802" s="100"/>
    </x:row>
    <x:row r="803" spans="1:14" s="5" customFormat="1" ht="19.5" customHeight="1">
      <x:c r="A803" s="101" t="s">
        <x:v>580</x:v>
      </x:c>
      <x:c r="B803" s="101" t="s">
        <x:v>1337</x:v>
      </x:c>
      <x:c r="C803" s="102">
        <x:v>1.3999999999999999</x:v>
      </x:c>
      <x:c r="D803" s="103" t="s">
        <x:v>270</x:v>
      </x:c>
      <x:c r="E803" s="104">
        <x:f>E789</x:f>
        <x:v>131</x:v>
      </x:c>
      <x:c r="F803" s="104">
        <x:f t="shared" si="110"/>
        <x:v>183</x:v>
      </x:c>
      <x:c r="G803" s="104"/>
      <x:c r="H803" s="104"/>
      <x:c r="I803" s="104"/>
      <x:c r="J803" s="104"/>
      <x:c r="K803" s="104">
        <x:f t="shared" si="108"/>
        <x:v>131</x:v>
      </x:c>
      <x:c r="L803" s="104">
        <x:f t="shared" si="109"/>
        <x:v>183</x:v>
      </x:c>
      <x:c r="M803" s="104"/>
      <x:c r="N803" s="100"/>
    </x:row>
    <x:row r="804" spans="1:14" s="5" customFormat="1" ht="19.5" hidden="1" customHeight="1">
      <x:c r="A804" s="101" t="s">
        <x:v>190</x:v>
      </x:c>
      <x:c r="B804" s="101" t="s">
        <x:v>572</x:v>
      </x:c>
      <x:c r="C804" s="102"/>
      <x:c r="D804" s="103" t="s">
        <x:v>266</x:v>
      </x:c>
      <x:c r="E804" s="104">
        <x:f>E790</x:f>
        <x:v>1470</x:v>
      </x:c>
      <x:c r="F804" s="104">
        <x:f t="shared" si="110"/>
        <x:v>0</x:v>
      </x:c>
      <x:c r="G804" s="104"/>
      <x:c r="H804" s="104"/>
      <x:c r="I804" s="104"/>
      <x:c r="J804" s="104"/>
      <x:c r="K804" s="104">
        <x:f t="shared" si="108"/>
        <x:v>1470</x:v>
      </x:c>
      <x:c r="L804" s="104">
        <x:f t="shared" si="109"/>
        <x:v>0</x:v>
      </x:c>
      <x:c r="M804" s="104"/>
      <x:c r="N804" s="100"/>
    </x:row>
    <x:row r="805" spans="1:14" s="5" customFormat="1" ht="19.5" customHeight="1">
      <x:c r="A805" s="101" t="s">
        <x:v>822</x:v>
      </x:c>
      <x:c r="B805" s="101" t="str">
        <x:f>B791</x:f>
        <x:v>보통인부</x:v>
      </x:c>
      <x:c r="C805" s="102">
        <x:v>1</x:v>
      </x:c>
      <x:c r="D805" s="103" t="s">
        <x:v>148</x:v>
      </x:c>
      <x:c r="E805" s="104">
        <x:f>기계단가산출목록!F5</x:f>
        <x:v>0</x:v>
      </x:c>
      <x:c r="F805" s="104">
        <x:f t="shared" si="110"/>
        <x:v>0</x:v>
      </x:c>
      <x:c r="G805" s="104">
        <x:f>기계단가산출목록!G5</x:f>
        <x:v>1062</x:v>
      </x:c>
      <x:c r="H805" s="104">
        <x:f>INT(C805*G805)</x:f>
        <x:v>1062</x:v>
      </x:c>
      <x:c r="I805" s="104">
        <x:f>기계단가산출목록!H5</x:f>
        <x:v>0</x:v>
      </x:c>
      <x:c r="J805" s="104">
        <x:f>INT(C805*I805)</x:f>
        <x:v>0</x:v>
      </x:c>
      <x:c r="K805" s="104">
        <x:f t="shared" si="108"/>
        <x:v>1062</x:v>
      </x:c>
      <x:c r="L805" s="104">
        <x:f t="shared" si="109"/>
        <x:v>1062</x:v>
      </x:c>
      <x:c r="M805" s="104"/>
      <x:c r="N805" s="100"/>
    </x:row>
    <x:row r="806" spans="1:14" s="5" customFormat="1" ht="19.5" customHeight="1">
      <x:c r="A806" s="101" t="s">
        <x:v>540</x:v>
      </x:c>
      <x:c r="B806" s="101" t="str">
        <x:f>B792</x:f>
        <x:v>트럭탑재형크레인10톤</x:v>
      </x:c>
      <x:c r="C806" s="102">
        <x:v>1</x:v>
      </x:c>
      <x:c r="D806" s="103" t="s">
        <x:v>148</x:v>
      </x:c>
      <x:c r="E806" s="104">
        <x:f>기계단가산출목록!F28</x:f>
        <x:v>1339</x:v>
      </x:c>
      <x:c r="F806" s="104">
        <x:f t="shared" si="110"/>
        <x:v>1339</x:v>
      </x:c>
      <x:c r="G806" s="104">
        <x:f>기계단가산출목록!G28</x:f>
        <x:v>2831</x:v>
      </x:c>
      <x:c r="H806" s="104">
        <x:f>INT(C806*G806)</x:f>
        <x:v>2831</x:v>
      </x:c>
      <x:c r="I806" s="104">
        <x:f>기계단가산출목록!H28</x:f>
        <x:v>1482</x:v>
      </x:c>
      <x:c r="J806" s="104">
        <x:f>INT(C806*I806)</x:f>
        <x:v>1482</x:v>
      </x:c>
      <x:c r="K806" s="104">
        <x:f t="shared" si="108"/>
        <x:v>5652</x:v>
      </x:c>
      <x:c r="L806" s="104">
        <x:f t="shared" si="109"/>
        <x:v>5652</x:v>
      </x:c>
      <x:c r="M806" s="104"/>
      <x:c r="N806" s="100"/>
    </x:row>
    <x:row r="807" spans="1:14" s="5" customFormat="1" ht="19.5" customHeight="1">
      <x:c r="A807" s="101" t="s">
        <x:v>533</x:v>
      </x:c>
      <x:c r="B807" s="101"/>
      <x:c r="C807" s="102"/>
      <x:c r="D807" s="103"/>
      <x:c r="E807" s="104"/>
      <x:c r="F807" s="104">
        <x:f>SUM(F796:F806)</x:f>
        <x:v>11111</x:v>
      </x:c>
      <x:c r="G807" s="104"/>
      <x:c r="H807" s="104">
        <x:f>SUM(H796:H806)</x:f>
        <x:v>134160</x:v>
      </x:c>
      <x:c r="I807" s="104"/>
      <x:c r="J807" s="104">
        <x:f>SUM(J796:J806)</x:f>
        <x:v>1482</x:v>
      </x:c>
      <x:c r="K807" s="104"/>
      <x:c r="L807" s="104">
        <x:f>SUM(F807,H807,J807)</x:f>
        <x:v>146753</x:v>
      </x:c>
      <x:c r="M807" s="104"/>
      <x:c r="N807" s="100"/>
    </x:row>
    <x:row r="808" spans="1:14" s="5" customFormat="1" ht="19.5" customHeight="1">
      <x:c r="A808" s="105"/>
      <x:c r="B808" s="105"/>
      <x:c r="C808" s="106"/>
      <x:c r="D808" s="107"/>
      <x:c r="E808" s="108"/>
      <x:c r="F808" s="108"/>
      <x:c r="G808" s="108"/>
      <x:c r="H808" s="108"/>
      <x:c r="I808" s="108"/>
      <x:c r="J808" s="108"/>
      <x:c r="K808" s="108"/>
      <x:c r="L808" s="108"/>
      <x:c r="M808" s="108"/>
      <x:c r="N808" s="100"/>
    </x:row>
    <x:row r="809" spans="1:14" s="5" customFormat="1" ht="19.5" customHeight="1">
      <x:c r="A809" s="96" t="s">
        <x:v>1094</x:v>
      </x:c>
      <x:c r="B809" s="96" t="s">
        <x:v>210</x:v>
      </x:c>
      <x:c r="C809" s="97"/>
      <x:c r="D809" s="98" t="s">
        <x:v>148</x:v>
      </x:c>
      <x:c r="E809" s="99"/>
      <x:c r="F809" s="99"/>
      <x:c r="G809" s="99"/>
      <x:c r="H809" s="99"/>
      <x:c r="I809" s="99"/>
      <x:c r="J809" s="99"/>
      <x:c r="K809" s="99"/>
      <x:c r="L809" s="99"/>
      <x:c r="M809" s="99"/>
      <x:c r="N809" s="100"/>
    </x:row>
    <x:row r="810" spans="1:14" s="5" customFormat="1" ht="19.5" customHeight="1">
      <x:c r="A810" s="101" t="s">
        <x:v>153</x:v>
      </x:c>
      <x:c r="B810" s="101" t="s">
        <x:v>281</x:v>
      </x:c>
      <x:c r="C810" s="102">
        <x:v>0.27000000000000002</x:v>
      </x:c>
      <x:c r="D810" s="103" t="s">
        <x:v>250</x:v>
      </x:c>
      <x:c r="E810" s="104"/>
      <x:c r="F810" s="104"/>
      <x:c r="G810" s="104">
        <x:f>G796</x:f>
        <x:v>189749</x:v>
      </x:c>
      <x:c r="H810" s="104">
        <x:f>INT(C810*G810)</x:f>
        <x:v>51232</x:v>
      </x:c>
      <x:c r="I810" s="104"/>
      <x:c r="J810" s="104"/>
      <x:c r="K810" s="104">
        <x:f t="shared" ref="K810:K821" si="111">SUM(E810,G810,I810)</x:f>
        <x:v>189749</x:v>
      </x:c>
      <x:c r="L810" s="104">
        <x:f t="shared" ref="L810:L821" si="112">SUM(F810,H810,J810)</x:f>
        <x:v>51232</x:v>
      </x:c>
      <x:c r="M810" s="104"/>
      <x:c r="N810" s="100"/>
    </x:row>
    <x:row r="811" spans="1:14" s="5" customFormat="1" ht="19.5" customHeight="1">
      <x:c r="A811" s="101" t="s">
        <x:v>862</x:v>
      </x:c>
      <x:c r="B811" s="101" t="s">
        <x:v>281</x:v>
      </x:c>
      <x:c r="C811" s="102">
        <x:v>0.070000000000000007</x:v>
      </x:c>
      <x:c r="D811" s="103" t="s">
        <x:v>250</x:v>
      </x:c>
      <x:c r="E811" s="104"/>
      <x:c r="F811" s="104"/>
      <x:c r="G811" s="104">
        <x:f>G797</x:f>
        <x:v>148510</x:v>
      </x:c>
      <x:c r="H811" s="104">
        <x:f>INT(C811*G811)</x:f>
        <x:v>10395</x:v>
      </x:c>
      <x:c r="I811" s="104"/>
      <x:c r="J811" s="104"/>
      <x:c r="K811" s="104">
        <x:f t="shared" si="111"/>
        <x:v>148510</x:v>
      </x:c>
      <x:c r="L811" s="104">
        <x:f t="shared" si="112"/>
        <x:v>10395</x:v>
      </x:c>
      <x:c r="M811" s="104"/>
      <x:c r="N811" s="100"/>
    </x:row>
    <x:row r="812" spans="1:14" s="5" customFormat="1" ht="19.5" customHeight="1">
      <x:c r="A812" s="101" t="s">
        <x:v>153</x:v>
      </x:c>
      <x:c r="B812" s="101" t="s">
        <x:v>229</x:v>
      </x:c>
      <x:c r="C812" s="102">
        <x:v>0.19</x:v>
      </x:c>
      <x:c r="D812" s="103" t="s">
        <x:v>250</x:v>
      </x:c>
      <x:c r="E812" s="104"/>
      <x:c r="F812" s="104"/>
      <x:c r="G812" s="104">
        <x:f>G810</x:f>
        <x:v>189749</x:v>
      </x:c>
      <x:c r="H812" s="104">
        <x:f>INT(C812*G812)</x:f>
        <x:v>36052</x:v>
      </x:c>
      <x:c r="I812" s="104"/>
      <x:c r="J812" s="104"/>
      <x:c r="K812" s="104">
        <x:f t="shared" si="111"/>
        <x:v>189749</x:v>
      </x:c>
      <x:c r="L812" s="104">
        <x:f t="shared" si="112"/>
        <x:v>36052</x:v>
      </x:c>
      <x:c r="M812" s="104"/>
      <x:c r="N812" s="100"/>
    </x:row>
    <x:row r="813" spans="1:14" s="5" customFormat="1" ht="19.5" customHeight="1">
      <x:c r="A813" s="101" t="s">
        <x:v>862</x:v>
      </x:c>
      <x:c r="B813" s="101" t="s">
        <x:v>229</x:v>
      </x:c>
      <x:c r="C813" s="102">
        <x:v>0.11</x:v>
      </x:c>
      <x:c r="D813" s="103" t="s">
        <x:v>250</x:v>
      </x:c>
      <x:c r="E813" s="104"/>
      <x:c r="F813" s="104"/>
      <x:c r="G813" s="104">
        <x:f>G811</x:f>
        <x:v>148510</x:v>
      </x:c>
      <x:c r="H813" s="104">
        <x:f>INT(C813*G813)</x:f>
        <x:v>16336</x:v>
      </x:c>
      <x:c r="I813" s="104"/>
      <x:c r="J813" s="104"/>
      <x:c r="K813" s="104">
        <x:f t="shared" si="111"/>
        <x:v>148510</x:v>
      </x:c>
      <x:c r="L813" s="104">
        <x:f t="shared" si="112"/>
        <x:v>16336</x:v>
      </x:c>
      <x:c r="M813" s="104"/>
      <x:c r="N813" s="100"/>
    </x:row>
    <x:row r="814" spans="1:14" s="5" customFormat="1" ht="19.5" customHeight="1">
      <x:c r="A814" s="101" t="s">
        <x:v>227</x:v>
      </x:c>
      <x:c r="B814" s="101" t="s">
        <x:v>123</x:v>
      </x:c>
      <x:c r="C814" s="102">
        <x:v>0.37</x:v>
      </x:c>
      <x:c r="D814" s="103" t="s">
        <x:v>220</x:v>
      </x:c>
      <x:c r="E814" s="104">
        <x:f>E308</x:f>
        <x:v>18321</x:v>
      </x:c>
      <x:c r="F814" s="104">
        <x:f t="shared" ref="F814:F821" si="113">INT(C814*E814)</x:f>
        <x:v>6778</x:v>
      </x:c>
      <x:c r="G814" s="104">
        <x:f>G308</x:f>
        <x:v>47849</x:v>
      </x:c>
      <x:c r="H814" s="104">
        <x:f>INT(C814*G814)</x:f>
        <x:v>17704</x:v>
      </x:c>
      <x:c r="I814" s="104">
        <x:f>I308</x:f>
        <x:v>15965</x:v>
      </x:c>
      <x:c r="J814" s="104">
        <x:f>INT(C814*I814)</x:f>
        <x:v>5907</x:v>
      </x:c>
      <x:c r="K814" s="104">
        <x:f t="shared" si="111"/>
        <x:v>82135</x:v>
      </x:c>
      <x:c r="L814" s="104">
        <x:f t="shared" si="112"/>
        <x:v>30389</x:v>
      </x:c>
      <x:c r="M814" s="104"/>
      <x:c r="N814" s="100"/>
    </x:row>
    <x:row r="815" spans="1:14" s="5" customFormat="1" ht="19.5" customHeight="1">
      <x:c r="A815" s="101" t="s">
        <x:v>332</x:v>
      </x:c>
      <x:c r="B815" s="101" t="s">
        <x:v>1227</x:v>
      </x:c>
      <x:c r="C815" s="102">
        <x:v>1</x:v>
      </x:c>
      <x:c r="D815" s="103" t="s">
        <x:v>261</x:v>
      </x:c>
      <x:c r="E815" s="104">
        <x:f t="shared" ref="E815:E821" si="114">E800</x:f>
        <x:v>5400</x:v>
      </x:c>
      <x:c r="F815" s="104">
        <x:f t="shared" si="113"/>
        <x:v>5400</x:v>
      </x:c>
      <x:c r="G815" s="104"/>
      <x:c r="H815" s="104"/>
      <x:c r="I815" s="104"/>
      <x:c r="J815" s="104"/>
      <x:c r="K815" s="104">
        <x:f t="shared" si="111"/>
        <x:v>5400</x:v>
      </x:c>
      <x:c r="L815" s="104">
        <x:f t="shared" si="112"/>
        <x:v>5400</x:v>
      </x:c>
      <x:c r="M815" s="104"/>
      <x:c r="N815" s="100"/>
    </x:row>
    <x:row r="816" spans="1:14" s="5" customFormat="1" ht="19.5" customHeight="1">
      <x:c r="A816" s="101" t="s">
        <x:v>748</x:v>
      </x:c>
      <x:c r="B816" s="101" t="s">
        <x:v>86</x:v>
      </x:c>
      <x:c r="C816" s="102">
        <x:v>15</x:v>
      </x:c>
      <x:c r="D816" s="103" t="s">
        <x:v>266</x:v>
      </x:c>
      <x:c r="E816" s="104">
        <x:f t="shared" si="114"/>
        <x:v>400</x:v>
      </x:c>
      <x:c r="F816" s="104">
        <x:f t="shared" si="113"/>
        <x:v>6000</x:v>
      </x:c>
      <x:c r="G816" s="104"/>
      <x:c r="H816" s="104"/>
      <x:c r="I816" s="104"/>
      <x:c r="J816" s="104"/>
      <x:c r="K816" s="104">
        <x:f t="shared" si="111"/>
        <x:v>400</x:v>
      </x:c>
      <x:c r="L816" s="104">
        <x:f t="shared" si="112"/>
        <x:v>6000</x:v>
      </x:c>
      <x:c r="M816" s="104"/>
      <x:c r="N816" s="100"/>
    </x:row>
    <x:row r="817" spans="1:14" s="5" customFormat="1" ht="19.5" customHeight="1">
      <x:c r="A817" s="101" t="s">
        <x:v>239</x:v>
      </x:c>
      <x:c r="B817" s="101" t="s">
        <x:v>1232</x:v>
      </x:c>
      <x:c r="C817" s="102">
        <x:v>7.2000000000000002</x:v>
      </x:c>
      <x:c r="D817" s="103" t="s">
        <x:v>270</x:v>
      </x:c>
      <x:c r="E817" s="104">
        <x:f t="shared" si="114"/>
        <x:v>33.299999999999997</x:v>
      </x:c>
      <x:c r="F817" s="104">
        <x:f t="shared" si="113"/>
        <x:v>239</x:v>
      </x:c>
      <x:c r="G817" s="104"/>
      <x:c r="H817" s="104"/>
      <x:c r="I817" s="104"/>
      <x:c r="J817" s="104"/>
      <x:c r="K817" s="104">
        <x:f t="shared" si="111"/>
        <x:v>33.299999999999997</x:v>
      </x:c>
      <x:c r="L817" s="104">
        <x:f t="shared" si="112"/>
        <x:v>239</x:v>
      </x:c>
      <x:c r="M817" s="104"/>
      <x:c r="N817" s="100"/>
    </x:row>
    <x:row r="818" spans="1:14" s="5" customFormat="1" ht="19.5" customHeight="1">
      <x:c r="A818" s="101" t="s">
        <x:v>580</x:v>
      </x:c>
      <x:c r="B818" s="101" t="s">
        <x:v>1337</x:v>
      </x:c>
      <x:c r="C818" s="102">
        <x:v>1.7</x:v>
      </x:c>
      <x:c r="D818" s="103" t="s">
        <x:v>270</x:v>
      </x:c>
      <x:c r="E818" s="104">
        <x:f t="shared" si="114"/>
        <x:v>131</x:v>
      </x:c>
      <x:c r="F818" s="104">
        <x:f t="shared" si="113"/>
        <x:v>222</x:v>
      </x:c>
      <x:c r="G818" s="104"/>
      <x:c r="H818" s="104"/>
      <x:c r="I818" s="104"/>
      <x:c r="J818" s="104"/>
      <x:c r="K818" s="104">
        <x:f t="shared" si="111"/>
        <x:v>131</x:v>
      </x:c>
      <x:c r="L818" s="104">
        <x:f t="shared" si="112"/>
        <x:v>222</x:v>
      </x:c>
      <x:c r="M818" s="104"/>
      <x:c r="N818" s="100"/>
    </x:row>
    <x:row r="819" spans="1:14" s="5" customFormat="1" ht="19.5" hidden="1" customHeight="1">
      <x:c r="A819" s="101" t="s">
        <x:v>190</x:v>
      </x:c>
      <x:c r="B819" s="101" t="s">
        <x:v>572</x:v>
      </x:c>
      <x:c r="C819" s="102"/>
      <x:c r="D819" s="103" t="s">
        <x:v>266</x:v>
      </x:c>
      <x:c r="E819" s="104">
        <x:f t="shared" si="114"/>
        <x:v>1470</x:v>
      </x:c>
      <x:c r="F819" s="104">
        <x:f t="shared" si="113"/>
        <x:v>0</x:v>
      </x:c>
      <x:c r="G819" s="104"/>
      <x:c r="H819" s="104"/>
      <x:c r="I819" s="104"/>
      <x:c r="J819" s="104"/>
      <x:c r="K819" s="104">
        <x:f t="shared" si="111"/>
        <x:v>1470</x:v>
      </x:c>
      <x:c r="L819" s="104">
        <x:f t="shared" si="112"/>
        <x:v>0</x:v>
      </x:c>
      <x:c r="M819" s="104"/>
      <x:c r="N819" s="100"/>
    </x:row>
    <x:row r="820" spans="1:14" s="5" customFormat="1" ht="19.5" customHeight="1">
      <x:c r="A820" s="101" t="s">
        <x:v>822</x:v>
      </x:c>
      <x:c r="B820" s="101" t="str">
        <x:f>B805</x:f>
        <x:v>보통인부</x:v>
      </x:c>
      <x:c r="C820" s="102">
        <x:v>1</x:v>
      </x:c>
      <x:c r="D820" s="103" t="s">
        <x:v>148</x:v>
      </x:c>
      <x:c r="E820" s="104">
        <x:f t="shared" si="114"/>
        <x:v>0</x:v>
      </x:c>
      <x:c r="F820" s="104">
        <x:f t="shared" si="113"/>
        <x:v>0</x:v>
      </x:c>
      <x:c r="G820" s="104">
        <x:f>G805</x:f>
        <x:v>1062</x:v>
      </x:c>
      <x:c r="H820" s="104">
        <x:f>INT(C820*G820)</x:f>
        <x:v>1062</x:v>
      </x:c>
      <x:c r="I820" s="104">
        <x:f>I805</x:f>
        <x:v>0</x:v>
      </x:c>
      <x:c r="J820" s="104">
        <x:f>INT(C820*I820)</x:f>
        <x:v>0</x:v>
      </x:c>
      <x:c r="K820" s="104">
        <x:f t="shared" si="111"/>
        <x:v>1062</x:v>
      </x:c>
      <x:c r="L820" s="104">
        <x:f t="shared" si="112"/>
        <x:v>1062</x:v>
      </x:c>
      <x:c r="M820" s="104"/>
      <x:c r="N820" s="100"/>
    </x:row>
    <x:row r="821" spans="1:14" s="5" customFormat="1" ht="19.5" customHeight="1">
      <x:c r="A821" s="101" t="s">
        <x:v>540</x:v>
      </x:c>
      <x:c r="B821" s="101" t="str">
        <x:f>B806</x:f>
        <x:v>트럭탑재형크레인10톤</x:v>
      </x:c>
      <x:c r="C821" s="102">
        <x:v>1</x:v>
      </x:c>
      <x:c r="D821" s="103" t="s">
        <x:v>148</x:v>
      </x:c>
      <x:c r="E821" s="104">
        <x:f t="shared" si="114"/>
        <x:v>1339</x:v>
      </x:c>
      <x:c r="F821" s="104">
        <x:f t="shared" si="113"/>
        <x:v>1339</x:v>
      </x:c>
      <x:c r="G821" s="104">
        <x:f>G806</x:f>
        <x:v>2831</x:v>
      </x:c>
      <x:c r="H821" s="104">
        <x:f>INT(C821*G821)</x:f>
        <x:v>2831</x:v>
      </x:c>
      <x:c r="I821" s="104">
        <x:f>I806</x:f>
        <x:v>1482</x:v>
      </x:c>
      <x:c r="J821" s="104">
        <x:f>INT(C821*I821)</x:f>
        <x:v>1482</x:v>
      </x:c>
      <x:c r="K821" s="104">
        <x:f t="shared" si="111"/>
        <x:v>5652</x:v>
      </x:c>
      <x:c r="L821" s="104">
        <x:f t="shared" si="112"/>
        <x:v>5652</x:v>
      </x:c>
      <x:c r="M821" s="104"/>
      <x:c r="N821" s="100"/>
    </x:row>
    <x:row r="822" spans="1:14" s="5" customFormat="1" ht="19.5" customHeight="1">
      <x:c r="A822" s="101" t="s">
        <x:v>533</x:v>
      </x:c>
      <x:c r="B822" s="101"/>
      <x:c r="C822" s="102"/>
      <x:c r="D822" s="103"/>
      <x:c r="E822" s="104"/>
      <x:c r="F822" s="104">
        <x:f>SUM(F810:F821)</x:f>
        <x:v>19978</x:v>
      </x:c>
      <x:c r="G822" s="104"/>
      <x:c r="H822" s="104">
        <x:f>SUM(H810:H821)</x:f>
        <x:v>135612</x:v>
      </x:c>
      <x:c r="I822" s="104"/>
      <x:c r="J822" s="104">
        <x:f>SUM(J810:J821)</x:f>
        <x:v>7389</x:v>
      </x:c>
      <x:c r="K822" s="104"/>
      <x:c r="L822" s="104">
        <x:f>SUM(F822,H822,J822)</x:f>
        <x:v>162979</x:v>
      </x:c>
      <x:c r="M822" s="104"/>
      <x:c r="N822" s="100"/>
    </x:row>
    <x:row r="823" spans="1:14" s="5" customFormat="1" ht="19.5" customHeight="1">
      <x:c r="A823" s="105"/>
      <x:c r="B823" s="105"/>
      <x:c r="C823" s="106"/>
      <x:c r="D823" s="107"/>
      <x:c r="E823" s="108"/>
      <x:c r="F823" s="108"/>
      <x:c r="G823" s="108"/>
      <x:c r="H823" s="108"/>
      <x:c r="I823" s="108"/>
      <x:c r="J823" s="108"/>
      <x:c r="K823" s="108"/>
      <x:c r="L823" s="108"/>
      <x:c r="M823" s="108"/>
      <x:c r="N823" s="100"/>
    </x:row>
    <x:row r="824" spans="1:14" s="5" customFormat="1" ht="19.5" customHeight="1">
      <x:c r="A824" s="96" t="s">
        <x:v>1117</x:v>
      </x:c>
      <x:c r="B824" s="96" t="s">
        <x:v>242</x:v>
      </x:c>
      <x:c r="C824" s="97"/>
      <x:c r="D824" s="98" t="s">
        <x:v>148</x:v>
      </x:c>
      <x:c r="E824" s="99"/>
      <x:c r="F824" s="99"/>
      <x:c r="G824" s="99"/>
      <x:c r="H824" s="99"/>
      <x:c r="I824" s="99"/>
      <x:c r="J824" s="99"/>
      <x:c r="K824" s="99"/>
      <x:c r="L824" s="99"/>
      <x:c r="M824" s="99"/>
      <x:c r="N824" s="100"/>
    </x:row>
    <x:row r="825" spans="1:14" s="5" customFormat="1" ht="19.5" customHeight="1">
      <x:c r="A825" s="101" t="s">
        <x:v>153</x:v>
      </x:c>
      <x:c r="B825" s="101" t="s">
        <x:v>281</x:v>
      </x:c>
      <x:c r="C825" s="102">
        <x:v>0.14999999999999999</x:v>
      </x:c>
      <x:c r="D825" s="103" t="s">
        <x:v>250</x:v>
      </x:c>
      <x:c r="E825" s="104"/>
      <x:c r="F825" s="104"/>
      <x:c r="G825" s="104">
        <x:f>G810</x:f>
        <x:v>189749</x:v>
      </x:c>
      <x:c r="H825" s="104">
        <x:f t="shared" ref="H825:H830" si="115">INT(C825*G825)</x:f>
        <x:v>28462</x:v>
      </x:c>
      <x:c r="I825" s="104"/>
      <x:c r="J825" s="104"/>
      <x:c r="K825" s="104">
        <x:f t="shared" ref="K825:K837" si="116">SUM(E825,G825,I825)</x:f>
        <x:v>189749</x:v>
      </x:c>
      <x:c r="L825" s="104">
        <x:f t="shared" ref="L825:L837" si="117">SUM(F825,H825,J825)</x:f>
        <x:v>28462</x:v>
      </x:c>
      <x:c r="M825" s="104"/>
      <x:c r="N825" s="100"/>
    </x:row>
    <x:row r="826" spans="1:14" s="5" customFormat="1" ht="19.5" customHeight="1">
      <x:c r="A826" s="101" t="s">
        <x:v>862</x:v>
      </x:c>
      <x:c r="B826" s="101" t="s">
        <x:v>281</x:v>
      </x:c>
      <x:c r="C826" s="102">
        <x:v>0.059999999999999998</x:v>
      </x:c>
      <x:c r="D826" s="103" t="s">
        <x:v>250</x:v>
      </x:c>
      <x:c r="E826" s="104"/>
      <x:c r="F826" s="104"/>
      <x:c r="G826" s="104">
        <x:f>G811</x:f>
        <x:v>148510</x:v>
      </x:c>
      <x:c r="H826" s="104">
        <x:f t="shared" si="115"/>
        <x:v>8910</x:v>
      </x:c>
      <x:c r="I826" s="104"/>
      <x:c r="J826" s="104"/>
      <x:c r="K826" s="104">
        <x:f t="shared" si="116"/>
        <x:v>148510</x:v>
      </x:c>
      <x:c r="L826" s="104">
        <x:f t="shared" si="117"/>
        <x:v>8910</x:v>
      </x:c>
      <x:c r="M826" s="104"/>
      <x:c r="N826" s="100"/>
    </x:row>
    <x:row r="827" spans="1:14" s="5" customFormat="1" ht="19.5" customHeight="1">
      <x:c r="A827" s="101" t="s">
        <x:v>227</x:v>
      </x:c>
      <x:c r="B827" s="101" t="s">
        <x:v>123</x:v>
      </x:c>
      <x:c r="C827" s="102">
        <x:v>0.48999999999999999</x:v>
      </x:c>
      <x:c r="D827" s="103" t="s">
        <x:v>220</x:v>
      </x:c>
      <x:c r="E827" s="104">
        <x:f>E814</x:f>
        <x:v>18321</x:v>
      </x:c>
      <x:c r="F827" s="104">
        <x:f>INT(C827*E827)</x:f>
        <x:v>8977</x:v>
      </x:c>
      <x:c r="G827" s="104">
        <x:f>G814</x:f>
        <x:v>47849</x:v>
      </x:c>
      <x:c r="H827" s="104">
        <x:f t="shared" si="115"/>
        <x:v>23446</x:v>
      </x:c>
      <x:c r="I827" s="104">
        <x:f>I814</x:f>
        <x:v>15965</x:v>
      </x:c>
      <x:c r="J827" s="104">
        <x:f>INT(C827*I827)</x:f>
        <x:v>7822</x:v>
      </x:c>
      <x:c r="K827" s="104">
        <x:f t="shared" si="116"/>
        <x:v>82135</x:v>
      </x:c>
      <x:c r="L827" s="104">
        <x:f t="shared" si="117"/>
        <x:v>40245</x:v>
      </x:c>
      <x:c r="M827" s="104"/>
      <x:c r="N827" s="100"/>
    </x:row>
    <x:row r="828" spans="1:14" s="5" customFormat="1" ht="19.5" customHeight="1">
      <x:c r="A828" s="101" t="s">
        <x:v>153</x:v>
      </x:c>
      <x:c r="B828" s="101" t="s">
        <x:v>229</x:v>
      </x:c>
      <x:c r="C828" s="102">
        <x:v>0.19</x:v>
      </x:c>
      <x:c r="D828" s="103" t="s">
        <x:v>250</x:v>
      </x:c>
      <x:c r="E828" s="104"/>
      <x:c r="F828" s="104"/>
      <x:c r="G828" s="104">
        <x:f>G825</x:f>
        <x:v>189749</x:v>
      </x:c>
      <x:c r="H828" s="104">
        <x:f t="shared" si="115"/>
        <x:v>36052</x:v>
      </x:c>
      <x:c r="I828" s="104"/>
      <x:c r="J828" s="104"/>
      <x:c r="K828" s="104">
        <x:f t="shared" si="116"/>
        <x:v>189749</x:v>
      </x:c>
      <x:c r="L828" s="104">
        <x:f t="shared" si="117"/>
        <x:v>36052</x:v>
      </x:c>
      <x:c r="M828" s="104"/>
      <x:c r="N828" s="100"/>
    </x:row>
    <x:row r="829" spans="1:14" s="5" customFormat="1" ht="19.5" customHeight="1">
      <x:c r="A829" s="101" t="s">
        <x:v>862</x:v>
      </x:c>
      <x:c r="B829" s="101" t="s">
        <x:v>229</x:v>
      </x:c>
      <x:c r="C829" s="102">
        <x:v>0.11</x:v>
      </x:c>
      <x:c r="D829" s="103" t="s">
        <x:v>250</x:v>
      </x:c>
      <x:c r="E829" s="104"/>
      <x:c r="F829" s="104"/>
      <x:c r="G829" s="104">
        <x:f>G826</x:f>
        <x:v>148510</x:v>
      </x:c>
      <x:c r="H829" s="104">
        <x:f t="shared" si="115"/>
        <x:v>16336</x:v>
      </x:c>
      <x:c r="I829" s="104"/>
      <x:c r="J829" s="104"/>
      <x:c r="K829" s="104">
        <x:f t="shared" si="116"/>
        <x:v>148510</x:v>
      </x:c>
      <x:c r="L829" s="104">
        <x:f t="shared" si="117"/>
        <x:v>16336</x:v>
      </x:c>
      <x:c r="M829" s="104"/>
      <x:c r="N829" s="100"/>
    </x:row>
    <x:row r="830" spans="1:14" s="5" customFormat="1" ht="19.5" customHeight="1">
      <x:c r="A830" s="101" t="s">
        <x:v>227</x:v>
      </x:c>
      <x:c r="B830" s="101" t="s">
        <x:v>123</x:v>
      </x:c>
      <x:c r="C830" s="102">
        <x:v>0.37</x:v>
      </x:c>
      <x:c r="D830" s="103" t="s">
        <x:v>220</x:v>
      </x:c>
      <x:c r="E830" s="104">
        <x:f>E48</x:f>
        <x:v>18321</x:v>
      </x:c>
      <x:c r="F830" s="104">
        <x:f t="shared" ref="F830:F837" si="118">INT(C830*E830)</x:f>
        <x:v>6778</x:v>
      </x:c>
      <x:c r="G830" s="104">
        <x:f>G48</x:f>
        <x:v>47849</x:v>
      </x:c>
      <x:c r="H830" s="104">
        <x:f t="shared" si="115"/>
        <x:v>17704</x:v>
      </x:c>
      <x:c r="I830" s="104">
        <x:f>I48</x:f>
        <x:v>15965</x:v>
      </x:c>
      <x:c r="J830" s="104">
        <x:f>INT(C830*I830)</x:f>
        <x:v>5907</x:v>
      </x:c>
      <x:c r="K830" s="104">
        <x:f t="shared" si="116"/>
        <x:v>82135</x:v>
      </x:c>
      <x:c r="L830" s="104">
        <x:f t="shared" si="117"/>
        <x:v>30389</x:v>
      </x:c>
      <x:c r="M830" s="104"/>
      <x:c r="N830" s="100"/>
    </x:row>
    <x:row r="831" spans="1:14" s="5" customFormat="1" ht="19.5" customHeight="1">
      <x:c r="A831" s="101" t="s">
        <x:v>332</x:v>
      </x:c>
      <x:c r="B831" s="101" t="s">
        <x:v>1227</x:v>
      </x:c>
      <x:c r="C831" s="102">
        <x:v>1</x:v>
      </x:c>
      <x:c r="D831" s="103" t="s">
        <x:v>261</x:v>
      </x:c>
      <x:c r="E831" s="104">
        <x:f>E815</x:f>
        <x:v>5400</x:v>
      </x:c>
      <x:c r="F831" s="104">
        <x:f t="shared" si="118"/>
        <x:v>5400</x:v>
      </x:c>
      <x:c r="G831" s="104"/>
      <x:c r="H831" s="104"/>
      <x:c r="I831" s="104"/>
      <x:c r="J831" s="104"/>
      <x:c r="K831" s="104">
        <x:f t="shared" si="116"/>
        <x:v>5400</x:v>
      </x:c>
      <x:c r="L831" s="104">
        <x:f t="shared" si="117"/>
        <x:v>5400</x:v>
      </x:c>
      <x:c r="M831" s="104"/>
      <x:c r="N831" s="100"/>
    </x:row>
    <x:row r="832" spans="1:14" s="5" customFormat="1" ht="19.5" customHeight="1">
      <x:c r="A832" s="101" t="s">
        <x:v>748</x:v>
      </x:c>
      <x:c r="B832" s="101" t="s">
        <x:v>86</x:v>
      </x:c>
      <x:c r="C832" s="102">
        <x:v>15</x:v>
      </x:c>
      <x:c r="D832" s="103" t="s">
        <x:v>266</x:v>
      </x:c>
      <x:c r="E832" s="104">
        <x:f>E816</x:f>
        <x:v>400</x:v>
      </x:c>
      <x:c r="F832" s="104">
        <x:f t="shared" si="118"/>
        <x:v>6000</x:v>
      </x:c>
      <x:c r="G832" s="104"/>
      <x:c r="H832" s="104"/>
      <x:c r="I832" s="104"/>
      <x:c r="J832" s="104"/>
      <x:c r="K832" s="104">
        <x:f t="shared" si="116"/>
        <x:v>400</x:v>
      </x:c>
      <x:c r="L832" s="104">
        <x:f t="shared" si="117"/>
        <x:v>6000</x:v>
      </x:c>
      <x:c r="M832" s="104"/>
      <x:c r="N832" s="100"/>
    </x:row>
    <x:row r="833" spans="1:14" s="5" customFormat="1" ht="19.5" customHeight="1">
      <x:c r="A833" s="101" t="s">
        <x:v>239</x:v>
      </x:c>
      <x:c r="B833" s="101" t="s">
        <x:v>1232</x:v>
      </x:c>
      <x:c r="C833" s="102">
        <x:v>10.4</x:v>
      </x:c>
      <x:c r="D833" s="103" t="s">
        <x:v>270</x:v>
      </x:c>
      <x:c r="E833" s="104">
        <x:f>E817</x:f>
        <x:v>33.299999999999997</x:v>
      </x:c>
      <x:c r="F833" s="104">
        <x:f t="shared" si="118"/>
        <x:v>346</x:v>
      </x:c>
      <x:c r="G833" s="104"/>
      <x:c r="H833" s="104"/>
      <x:c r="I833" s="104"/>
      <x:c r="J833" s="104"/>
      <x:c r="K833" s="104">
        <x:f t="shared" si="116"/>
        <x:v>33.299999999999997</x:v>
      </x:c>
      <x:c r="L833" s="104">
        <x:f t="shared" si="117"/>
        <x:v>346</x:v>
      </x:c>
      <x:c r="M833" s="104"/>
      <x:c r="N833" s="100"/>
    </x:row>
    <x:row r="834" spans="1:14" s="5" customFormat="1" ht="19.5" customHeight="1">
      <x:c r="A834" s="101" t="s">
        <x:v>580</x:v>
      </x:c>
      <x:c r="B834" s="101" t="s">
        <x:v>1337</x:v>
      </x:c>
      <x:c r="C834" s="102">
        <x:v>2.1000000000000001</x:v>
      </x:c>
      <x:c r="D834" s="103" t="s">
        <x:v>270</x:v>
      </x:c>
      <x:c r="E834" s="104">
        <x:f>E818</x:f>
        <x:v>131</x:v>
      </x:c>
      <x:c r="F834" s="104">
        <x:f t="shared" si="118"/>
        <x:v>275</x:v>
      </x:c>
      <x:c r="G834" s="104"/>
      <x:c r="H834" s="104"/>
      <x:c r="I834" s="104"/>
      <x:c r="J834" s="104"/>
      <x:c r="K834" s="104">
        <x:f t="shared" si="116"/>
        <x:v>131</x:v>
      </x:c>
      <x:c r="L834" s="104">
        <x:f t="shared" si="117"/>
        <x:v>275</x:v>
      </x:c>
      <x:c r="M834" s="104"/>
      <x:c r="N834" s="100"/>
    </x:row>
    <x:row r="835" spans="1:14" s="5" customFormat="1" ht="19.5" hidden="1" customHeight="1">
      <x:c r="A835" s="101" t="s">
        <x:v>190</x:v>
      </x:c>
      <x:c r="B835" s="101" t="s">
        <x:v>572</x:v>
      </x:c>
      <x:c r="C835" s="102"/>
      <x:c r="D835" s="103" t="s">
        <x:v>266</x:v>
      </x:c>
      <x:c r="E835" s="104">
        <x:f>E819</x:f>
        <x:v>1470</x:v>
      </x:c>
      <x:c r="F835" s="104">
        <x:f t="shared" si="118"/>
        <x:v>0</x:v>
      </x:c>
      <x:c r="G835" s="104"/>
      <x:c r="H835" s="104"/>
      <x:c r="I835" s="104"/>
      <x:c r="J835" s="104"/>
      <x:c r="K835" s="104">
        <x:f t="shared" si="116"/>
        <x:v>1470</x:v>
      </x:c>
      <x:c r="L835" s="104">
        <x:f t="shared" si="117"/>
        <x:v>0</x:v>
      </x:c>
      <x:c r="M835" s="104"/>
      <x:c r="N835" s="100"/>
    </x:row>
    <x:row r="836" spans="1:14" s="5" customFormat="1" ht="19.5" customHeight="1">
      <x:c r="A836" s="101" t="s">
        <x:v>822</x:v>
      </x:c>
      <x:c r="B836" s="101" t="str">
        <x:f>B821</x:f>
        <x:v>트럭탑재형크레인10톤</x:v>
      </x:c>
      <x:c r="C836" s="102">
        <x:v>1</x:v>
      </x:c>
      <x:c r="D836" s="103" t="s">
        <x:v>148</x:v>
      </x:c>
      <x:c r="E836" s="104">
        <x:f>기계단가산출목록!F6</x:f>
        <x:v>989</x:v>
      </x:c>
      <x:c r="F836" s="104">
        <x:f t="shared" si="118"/>
        <x:v>989</x:v>
      </x:c>
      <x:c r="G836" s="104">
        <x:f>기계단가산출목록!G6</x:f>
        <x:v>2093</x:v>
      </x:c>
      <x:c r="H836" s="104">
        <x:f>INT(C836*G836)</x:f>
        <x:v>2093</x:v>
      </x:c>
      <x:c r="I836" s="104">
        <x:f>기계단가산출목록!H6</x:f>
        <x:v>1095</x:v>
      </x:c>
      <x:c r="J836" s="104">
        <x:f>INT(C836*I836)</x:f>
        <x:v>1095</x:v>
      </x:c>
      <x:c r="K836" s="104">
        <x:f t="shared" si="116"/>
        <x:v>4177</x:v>
      </x:c>
      <x:c r="L836" s="104">
        <x:f t="shared" si="117"/>
        <x:v>4177</x:v>
      </x:c>
      <x:c r="M836" s="104"/>
      <x:c r="N836" s="100"/>
    </x:row>
    <x:row r="837" spans="1:14" s="5" customFormat="1" ht="19.5" customHeight="1">
      <x:c r="A837" s="101" t="s">
        <x:v>540</x:v>
      </x:c>
      <x:c r="B837" s="101" t="str">
        <x:f>B836</x:f>
        <x:v>트럭탑재형크레인10톤</x:v>
      </x:c>
      <x:c r="C837" s="102">
        <x:v>1</x:v>
      </x:c>
      <x:c r="D837" s="103" t="s">
        <x:v>148</x:v>
      </x:c>
      <x:c r="E837" s="104">
        <x:f>기계단가산출목록!F29</x:f>
        <x:v>1334</x:v>
      </x:c>
      <x:c r="F837" s="104">
        <x:f t="shared" si="118"/>
        <x:v>1334</x:v>
      </x:c>
      <x:c r="G837" s="104">
        <x:f>기계단가산출목록!G29</x:f>
        <x:v>2821</x:v>
      </x:c>
      <x:c r="H837" s="104">
        <x:f>INT(C837*G837)</x:f>
        <x:v>2821</x:v>
      </x:c>
      <x:c r="I837" s="104">
        <x:f>기계단가산출목록!H29</x:f>
        <x:v>1477</x:v>
      </x:c>
      <x:c r="J837" s="104">
        <x:f>INT(C837*I837)</x:f>
        <x:v>1477</x:v>
      </x:c>
      <x:c r="K837" s="104">
        <x:f t="shared" si="116"/>
        <x:v>5632</x:v>
      </x:c>
      <x:c r="L837" s="104">
        <x:f t="shared" si="117"/>
        <x:v>5632</x:v>
      </x:c>
      <x:c r="M837" s="104"/>
      <x:c r="N837" s="100"/>
    </x:row>
    <x:row r="838" spans="1:14" s="5" customFormat="1" ht="19.5" customHeight="1">
      <x:c r="A838" s="101" t="s">
        <x:v>533</x:v>
      </x:c>
      <x:c r="B838" s="101"/>
      <x:c r="C838" s="102"/>
      <x:c r="D838" s="103"/>
      <x:c r="E838" s="104"/>
      <x:c r="F838" s="104">
        <x:f>SUM(F825:F837)</x:f>
        <x:v>30099</x:v>
      </x:c>
      <x:c r="G838" s="104"/>
      <x:c r="H838" s="104">
        <x:f>SUM(H825:H837)</x:f>
        <x:v>135824</x:v>
      </x:c>
      <x:c r="I838" s="104"/>
      <x:c r="J838" s="104">
        <x:f>SUM(J825:J837)</x:f>
        <x:v>16301</x:v>
      </x:c>
      <x:c r="K838" s="104"/>
      <x:c r="L838" s="104">
        <x:f>SUM(F838,H838,J838)</x:f>
        <x:v>182224</x:v>
      </x:c>
      <x:c r="M838" s="104"/>
      <x:c r="N838" s="100"/>
    </x:row>
    <x:row r="839" spans="1:14" s="5" customFormat="1" ht="19.5" customHeight="1">
      <x:c r="A839" s="105"/>
      <x:c r="B839" s="105"/>
      <x:c r="C839" s="106"/>
      <x:c r="D839" s="107"/>
      <x:c r="E839" s="108"/>
      <x:c r="F839" s="108"/>
      <x:c r="G839" s="108"/>
      <x:c r="H839" s="108"/>
      <x:c r="I839" s="108"/>
      <x:c r="J839" s="108"/>
      <x:c r="K839" s="108"/>
      <x:c r="L839" s="108"/>
      <x:c r="M839" s="108"/>
      <x:c r="N839" s="100"/>
    </x:row>
    <x:row r="840" spans="1:14" s="5" customFormat="1" ht="19.5" customHeight="1">
      <x:c r="A840" s="96" t="s">
        <x:v>1076</x:v>
      </x:c>
      <x:c r="B840" s="96" t="s">
        <x:v>327</x:v>
      </x:c>
      <x:c r="C840" s="97"/>
      <x:c r="D840" s="98" t="s">
        <x:v>148</x:v>
      </x:c>
      <x:c r="E840" s="99"/>
      <x:c r="F840" s="99"/>
      <x:c r="G840" s="99"/>
      <x:c r="H840" s="99"/>
      <x:c r="I840" s="99"/>
      <x:c r="J840" s="99"/>
      <x:c r="K840" s="99"/>
      <x:c r="L840" s="99"/>
      <x:c r="M840" s="99"/>
      <x:c r="N840" s="100"/>
    </x:row>
    <x:row r="841" spans="1:14" s="5" customFormat="1" ht="19.5" customHeight="1">
      <x:c r="A841" s="101" t="s">
        <x:v>153</x:v>
      </x:c>
      <x:c r="B841" s="101" t="s">
        <x:v>281</x:v>
      </x:c>
      <x:c r="C841" s="102">
        <x:v>0.14999999999999999</x:v>
      </x:c>
      <x:c r="D841" s="103" t="s">
        <x:v>250</x:v>
      </x:c>
      <x:c r="E841" s="104"/>
      <x:c r="F841" s="104"/>
      <x:c r="G841" s="104">
        <x:f>G825</x:f>
        <x:v>189749</x:v>
      </x:c>
      <x:c r="H841" s="104">
        <x:f t="shared" ref="H841:H846" si="119">INT(C841*G841)</x:f>
        <x:v>28462</x:v>
      </x:c>
      <x:c r="I841" s="104"/>
      <x:c r="J841" s="104"/>
      <x:c r="K841" s="104">
        <x:f t="shared" ref="K841:K853" si="120">SUM(E841,G841,I841)</x:f>
        <x:v>189749</x:v>
      </x:c>
      <x:c r="L841" s="104">
        <x:f t="shared" ref="L841:L853" si="121">SUM(F841,H841,J841)</x:f>
        <x:v>28462</x:v>
      </x:c>
      <x:c r="M841" s="104"/>
      <x:c r="N841" s="100"/>
    </x:row>
    <x:row r="842" spans="1:14" s="5" customFormat="1" ht="19.5" customHeight="1">
      <x:c r="A842" s="101" t="s">
        <x:v>862</x:v>
      </x:c>
      <x:c r="B842" s="101" t="s">
        <x:v>281</x:v>
      </x:c>
      <x:c r="C842" s="102">
        <x:v>0.059999999999999998</x:v>
      </x:c>
      <x:c r="D842" s="103" t="s">
        <x:v>250</x:v>
      </x:c>
      <x:c r="E842" s="104"/>
      <x:c r="F842" s="104"/>
      <x:c r="G842" s="104">
        <x:f>G826</x:f>
        <x:v>148510</x:v>
      </x:c>
      <x:c r="H842" s="104">
        <x:f t="shared" si="119"/>
        <x:v>8910</x:v>
      </x:c>
      <x:c r="I842" s="104"/>
      <x:c r="J842" s="104"/>
      <x:c r="K842" s="104">
        <x:f t="shared" si="120"/>
        <x:v>148510</x:v>
      </x:c>
      <x:c r="L842" s="104">
        <x:f t="shared" si="121"/>
        <x:v>8910</x:v>
      </x:c>
      <x:c r="M842" s="104"/>
      <x:c r="N842" s="100"/>
    </x:row>
    <x:row r="843" spans="1:14" s="5" customFormat="1" ht="19.5" customHeight="1">
      <x:c r="A843" s="101" t="s">
        <x:v>227</x:v>
      </x:c>
      <x:c r="B843" s="101" t="s">
        <x:v>123</x:v>
      </x:c>
      <x:c r="C843" s="102">
        <x:v>0.48999999999999999</x:v>
      </x:c>
      <x:c r="D843" s="103" t="s">
        <x:v>220</x:v>
      </x:c>
      <x:c r="E843" s="104">
        <x:f>E830</x:f>
        <x:v>18321</x:v>
      </x:c>
      <x:c r="F843" s="104">
        <x:f>INT(C843*E843)</x:f>
        <x:v>8977</x:v>
      </x:c>
      <x:c r="G843" s="104">
        <x:f>G830</x:f>
        <x:v>47849</x:v>
      </x:c>
      <x:c r="H843" s="104">
        <x:f t="shared" si="119"/>
        <x:v>23446</x:v>
      </x:c>
      <x:c r="I843" s="104">
        <x:f>I830</x:f>
        <x:v>15965</x:v>
      </x:c>
      <x:c r="J843" s="104">
        <x:f>INT(C843*I843)</x:f>
        <x:v>7822</x:v>
      </x:c>
      <x:c r="K843" s="104">
        <x:f t="shared" si="120"/>
        <x:v>82135</x:v>
      </x:c>
      <x:c r="L843" s="104">
        <x:f t="shared" si="121"/>
        <x:v>40245</x:v>
      </x:c>
      <x:c r="M843" s="104"/>
      <x:c r="N843" s="100"/>
    </x:row>
    <x:row r="844" spans="1:14" s="5" customFormat="1" ht="19.5" customHeight="1">
      <x:c r="A844" s="101" t="s">
        <x:v>153</x:v>
      </x:c>
      <x:c r="B844" s="101" t="s">
        <x:v>229</x:v>
      </x:c>
      <x:c r="C844" s="102">
        <x:v>0.19</x:v>
      </x:c>
      <x:c r="D844" s="103" t="s">
        <x:v>250</x:v>
      </x:c>
      <x:c r="E844" s="104"/>
      <x:c r="F844" s="104"/>
      <x:c r="G844" s="104">
        <x:f>G841</x:f>
        <x:v>189749</x:v>
      </x:c>
      <x:c r="H844" s="104">
        <x:f t="shared" si="119"/>
        <x:v>36052</x:v>
      </x:c>
      <x:c r="I844" s="104"/>
      <x:c r="J844" s="104"/>
      <x:c r="K844" s="104">
        <x:f t="shared" si="120"/>
        <x:v>189749</x:v>
      </x:c>
      <x:c r="L844" s="104">
        <x:f t="shared" si="121"/>
        <x:v>36052</x:v>
      </x:c>
      <x:c r="M844" s="104"/>
      <x:c r="N844" s="100"/>
    </x:row>
    <x:row r="845" spans="1:14" s="5" customFormat="1" ht="19.5" customHeight="1">
      <x:c r="A845" s="101" t="s">
        <x:v>862</x:v>
      </x:c>
      <x:c r="B845" s="101" t="s">
        <x:v>229</x:v>
      </x:c>
      <x:c r="C845" s="102">
        <x:v>0.11</x:v>
      </x:c>
      <x:c r="D845" s="103" t="s">
        <x:v>250</x:v>
      </x:c>
      <x:c r="E845" s="104"/>
      <x:c r="F845" s="104"/>
      <x:c r="G845" s="104">
        <x:f>G842</x:f>
        <x:v>148510</x:v>
      </x:c>
      <x:c r="H845" s="104">
        <x:f t="shared" si="119"/>
        <x:v>16336</x:v>
      </x:c>
      <x:c r="I845" s="104"/>
      <x:c r="J845" s="104"/>
      <x:c r="K845" s="104">
        <x:f t="shared" si="120"/>
        <x:v>148510</x:v>
      </x:c>
      <x:c r="L845" s="104">
        <x:f t="shared" si="121"/>
        <x:v>16336</x:v>
      </x:c>
      <x:c r="M845" s="104"/>
      <x:c r="N845" s="100"/>
    </x:row>
    <x:row r="846" spans="1:14" s="5" customFormat="1" ht="19.5" customHeight="1">
      <x:c r="A846" s="101" t="s">
        <x:v>227</x:v>
      </x:c>
      <x:c r="B846" s="101" t="s">
        <x:v>123</x:v>
      </x:c>
      <x:c r="C846" s="102">
        <x:v>0.37</x:v>
      </x:c>
      <x:c r="D846" s="103" t="s">
        <x:v>220</x:v>
      </x:c>
      <x:c r="E846" s="104">
        <x:f t="shared" ref="E846:E853" si="122">E830</x:f>
        <x:v>18321</x:v>
      </x:c>
      <x:c r="F846" s="104">
        <x:f t="shared" ref="F846:F853" si="123">INT(C846*E846)</x:f>
        <x:v>6778</x:v>
      </x:c>
      <x:c r="G846" s="104">
        <x:f>G830</x:f>
        <x:v>47849</x:v>
      </x:c>
      <x:c r="H846" s="104">
        <x:f t="shared" si="119"/>
        <x:v>17704</x:v>
      </x:c>
      <x:c r="I846" s="104">
        <x:f>I830</x:f>
        <x:v>15965</x:v>
      </x:c>
      <x:c r="J846" s="104">
        <x:f>INT(C846*I846)</x:f>
        <x:v>5907</x:v>
      </x:c>
      <x:c r="K846" s="104">
        <x:f t="shared" si="120"/>
        <x:v>82135</x:v>
      </x:c>
      <x:c r="L846" s="104">
        <x:f t="shared" si="121"/>
        <x:v>30389</x:v>
      </x:c>
      <x:c r="M846" s="104"/>
      <x:c r="N846" s="100"/>
    </x:row>
    <x:row r="847" spans="1:14" s="5" customFormat="1" ht="19.5" customHeight="1">
      <x:c r="A847" s="101" t="s">
        <x:v>332</x:v>
      </x:c>
      <x:c r="B847" s="101" t="s">
        <x:v>1227</x:v>
      </x:c>
      <x:c r="C847" s="102">
        <x:v>1</x:v>
      </x:c>
      <x:c r="D847" s="103" t="s">
        <x:v>261</x:v>
      </x:c>
      <x:c r="E847" s="104">
        <x:f t="shared" si="122"/>
        <x:v>5400</x:v>
      </x:c>
      <x:c r="F847" s="104">
        <x:f t="shared" si="123"/>
        <x:v>5400</x:v>
      </x:c>
      <x:c r="G847" s="104"/>
      <x:c r="H847" s="104"/>
      <x:c r="I847" s="104"/>
      <x:c r="J847" s="104"/>
      <x:c r="K847" s="104">
        <x:f t="shared" si="120"/>
        <x:v>5400</x:v>
      </x:c>
      <x:c r="L847" s="104">
        <x:f t="shared" si="121"/>
        <x:v>5400</x:v>
      </x:c>
      <x:c r="M847" s="104"/>
      <x:c r="N847" s="100"/>
    </x:row>
    <x:row r="848" spans="1:14" s="5" customFormat="1" ht="19.5" customHeight="1">
      <x:c r="A848" s="101" t="s">
        <x:v>748</x:v>
      </x:c>
      <x:c r="B848" s="101" t="s">
        <x:v>86</x:v>
      </x:c>
      <x:c r="C848" s="102">
        <x:v>15</x:v>
      </x:c>
      <x:c r="D848" s="103" t="s">
        <x:v>266</x:v>
      </x:c>
      <x:c r="E848" s="104">
        <x:f t="shared" si="122"/>
        <x:v>400</x:v>
      </x:c>
      <x:c r="F848" s="104">
        <x:f t="shared" si="123"/>
        <x:v>6000</x:v>
      </x:c>
      <x:c r="G848" s="104"/>
      <x:c r="H848" s="104"/>
      <x:c r="I848" s="104"/>
      <x:c r="J848" s="104"/>
      <x:c r="K848" s="104">
        <x:f t="shared" si="120"/>
        <x:v>400</x:v>
      </x:c>
      <x:c r="L848" s="104">
        <x:f t="shared" si="121"/>
        <x:v>6000</x:v>
      </x:c>
      <x:c r="M848" s="104"/>
      <x:c r="N848" s="100"/>
    </x:row>
    <x:row r="849" spans="1:14" s="5" customFormat="1" ht="19.5" customHeight="1">
      <x:c r="A849" s="101" t="s">
        <x:v>239</x:v>
      </x:c>
      <x:c r="B849" s="101" t="s">
        <x:v>1232</x:v>
      </x:c>
      <x:c r="C849" s="102">
        <x:v>13.5</x:v>
      </x:c>
      <x:c r="D849" s="103" t="s">
        <x:v>270</x:v>
      </x:c>
      <x:c r="E849" s="104">
        <x:f t="shared" si="122"/>
        <x:v>33.299999999999997</x:v>
      </x:c>
      <x:c r="F849" s="104">
        <x:f t="shared" si="123"/>
        <x:v>449</x:v>
      </x:c>
      <x:c r="G849" s="104"/>
      <x:c r="H849" s="104"/>
      <x:c r="I849" s="104"/>
      <x:c r="J849" s="104"/>
      <x:c r="K849" s="104">
        <x:f t="shared" si="120"/>
        <x:v>33.299999999999997</x:v>
      </x:c>
      <x:c r="L849" s="104">
        <x:f t="shared" si="121"/>
        <x:v>449</x:v>
      </x:c>
      <x:c r="M849" s="104"/>
      <x:c r="N849" s="100"/>
    </x:row>
    <x:row r="850" spans="1:14" s="5" customFormat="1" ht="19.5" customHeight="1">
      <x:c r="A850" s="101" t="s">
        <x:v>580</x:v>
      </x:c>
      <x:c r="B850" s="101" t="s">
        <x:v>1337</x:v>
      </x:c>
      <x:c r="C850" s="102">
        <x:v>2.6000000000000001</x:v>
      </x:c>
      <x:c r="D850" s="103" t="s">
        <x:v>270</x:v>
      </x:c>
      <x:c r="E850" s="104">
        <x:f t="shared" si="122"/>
        <x:v>131</x:v>
      </x:c>
      <x:c r="F850" s="104">
        <x:f t="shared" si="123"/>
        <x:v>340</x:v>
      </x:c>
      <x:c r="G850" s="104"/>
      <x:c r="H850" s="104"/>
      <x:c r="I850" s="104"/>
      <x:c r="J850" s="104"/>
      <x:c r="K850" s="104">
        <x:f t="shared" si="120"/>
        <x:v>131</x:v>
      </x:c>
      <x:c r="L850" s="104">
        <x:f t="shared" si="121"/>
        <x:v>340</x:v>
      </x:c>
      <x:c r="M850" s="104"/>
      <x:c r="N850" s="100"/>
    </x:row>
    <x:row r="851" spans="1:14" s="5" customFormat="1" ht="19.5" hidden="1" customHeight="1">
      <x:c r="A851" s="101" t="s">
        <x:v>190</x:v>
      </x:c>
      <x:c r="B851" s="101" t="s">
        <x:v>572</x:v>
      </x:c>
      <x:c r="C851" s="102"/>
      <x:c r="D851" s="103" t="s">
        <x:v>266</x:v>
      </x:c>
      <x:c r="E851" s="104">
        <x:f t="shared" si="122"/>
        <x:v>1470</x:v>
      </x:c>
      <x:c r="F851" s="104">
        <x:f t="shared" si="123"/>
        <x:v>0</x:v>
      </x:c>
      <x:c r="G851" s="104"/>
      <x:c r="H851" s="104"/>
      <x:c r="I851" s="104"/>
      <x:c r="J851" s="104"/>
      <x:c r="K851" s="104">
        <x:f t="shared" si="120"/>
        <x:v>1470</x:v>
      </x:c>
      <x:c r="L851" s="104">
        <x:f t="shared" si="121"/>
        <x:v>0</x:v>
      </x:c>
      <x:c r="M851" s="104"/>
      <x:c r="N851" s="100"/>
    </x:row>
    <x:row r="852" spans="1:14" s="5" customFormat="1" ht="19.5" customHeight="1">
      <x:c r="A852" s="101" t="s">
        <x:v>822</x:v>
      </x:c>
      <x:c r="B852" s="101" t="str">
        <x:f>B836</x:f>
        <x:v>트럭탑재형크레인10톤</x:v>
      </x:c>
      <x:c r="C852" s="102">
        <x:v>1</x:v>
      </x:c>
      <x:c r="D852" s="103" t="s">
        <x:v>148</x:v>
      </x:c>
      <x:c r="E852" s="104">
        <x:f t="shared" si="122"/>
        <x:v>989</x:v>
      </x:c>
      <x:c r="F852" s="104">
        <x:f t="shared" si="123"/>
        <x:v>989</x:v>
      </x:c>
      <x:c r="G852" s="104">
        <x:f>G836</x:f>
        <x:v>2093</x:v>
      </x:c>
      <x:c r="H852" s="104">
        <x:f>INT(C852*G852)</x:f>
        <x:v>2093</x:v>
      </x:c>
      <x:c r="I852" s="104">
        <x:f>I836</x:f>
        <x:v>1095</x:v>
      </x:c>
      <x:c r="J852" s="104">
        <x:f>INT(C852*I852)</x:f>
        <x:v>1095</x:v>
      </x:c>
      <x:c r="K852" s="104">
        <x:f t="shared" si="120"/>
        <x:v>4177</x:v>
      </x:c>
      <x:c r="L852" s="104">
        <x:f t="shared" si="121"/>
        <x:v>4177</x:v>
      </x:c>
      <x:c r="M852" s="104"/>
      <x:c r="N852" s="100"/>
    </x:row>
    <x:row r="853" spans="1:14" s="5" customFormat="1" ht="19.5" customHeight="1">
      <x:c r="A853" s="101" t="s">
        <x:v>540</x:v>
      </x:c>
      <x:c r="B853" s="101" t="str">
        <x:f>B852</x:f>
        <x:v>트럭탑재형크레인10톤</x:v>
      </x:c>
      <x:c r="C853" s="102">
        <x:v>1</x:v>
      </x:c>
      <x:c r="D853" s="103" t="s">
        <x:v>148</x:v>
      </x:c>
      <x:c r="E853" s="104">
        <x:f t="shared" si="122"/>
        <x:v>1334</x:v>
      </x:c>
      <x:c r="F853" s="104">
        <x:f t="shared" si="123"/>
        <x:v>1334</x:v>
      </x:c>
      <x:c r="G853" s="104">
        <x:f>G837</x:f>
        <x:v>2821</x:v>
      </x:c>
      <x:c r="H853" s="104">
        <x:f>INT(C853*G853)</x:f>
        <x:v>2821</x:v>
      </x:c>
      <x:c r="I853" s="104">
        <x:f>I837</x:f>
        <x:v>1477</x:v>
      </x:c>
      <x:c r="J853" s="104">
        <x:f>INT(C853*I853)</x:f>
        <x:v>1477</x:v>
      </x:c>
      <x:c r="K853" s="104">
        <x:f t="shared" si="120"/>
        <x:v>5632</x:v>
      </x:c>
      <x:c r="L853" s="104">
        <x:f t="shared" si="121"/>
        <x:v>5632</x:v>
      </x:c>
      <x:c r="M853" s="104"/>
      <x:c r="N853" s="100"/>
    </x:row>
    <x:row r="854" spans="1:14" s="5" customFormat="1" ht="19.5" customHeight="1">
      <x:c r="A854" s="101" t="s">
        <x:v>533</x:v>
      </x:c>
      <x:c r="B854" s="101"/>
      <x:c r="C854" s="102"/>
      <x:c r="D854" s="103"/>
      <x:c r="E854" s="104"/>
      <x:c r="F854" s="104">
        <x:f>SUM(F841:F853)</x:f>
        <x:v>30267</x:v>
      </x:c>
      <x:c r="G854" s="104"/>
      <x:c r="H854" s="104">
        <x:f>SUM(H841:H853)</x:f>
        <x:v>135824</x:v>
      </x:c>
      <x:c r="I854" s="104"/>
      <x:c r="J854" s="104">
        <x:f>SUM(J841:J853)</x:f>
        <x:v>16301</x:v>
      </x:c>
      <x:c r="K854" s="104"/>
      <x:c r="L854" s="104">
        <x:f>SUM(F854,H854,J854)</x:f>
        <x:v>182392</x:v>
      </x:c>
      <x:c r="M854" s="104"/>
      <x:c r="N854" s="100"/>
    </x:row>
    <x:row r="855" spans="1:14" s="5" customFormat="1" ht="19.5" customHeight="1">
      <x:c r="A855" s="105"/>
      <x:c r="B855" s="105"/>
      <x:c r="C855" s="106"/>
      <x:c r="D855" s="107"/>
      <x:c r="E855" s="108"/>
      <x:c r="F855" s="108"/>
      <x:c r="G855" s="108"/>
      <x:c r="H855" s="108"/>
      <x:c r="I855" s="108"/>
      <x:c r="J855" s="108"/>
      <x:c r="K855" s="108"/>
      <x:c r="L855" s="108"/>
      <x:c r="M855" s="108"/>
      <x:c r="N855" s="100"/>
    </x:row>
    <x:row r="856" spans="1:14" s="5" customFormat="1" ht="19.5" customHeight="1">
      <x:c r="A856" s="96" t="s">
        <x:v>1409</x:v>
      </x:c>
      <x:c r="B856" s="96" t="s">
        <x:v>313</x:v>
      </x:c>
      <x:c r="C856" s="97"/>
      <x:c r="D856" s="98" t="s">
        <x:v>148</x:v>
      </x:c>
      <x:c r="E856" s="99"/>
      <x:c r="F856" s="99"/>
      <x:c r="G856" s="99"/>
      <x:c r="H856" s="99"/>
      <x:c r="I856" s="99"/>
      <x:c r="J856" s="99"/>
      <x:c r="K856" s="99"/>
      <x:c r="L856" s="99"/>
      <x:c r="M856" s="99"/>
      <x:c r="N856" s="100"/>
    </x:row>
    <x:row r="857" spans="1:14" s="5" customFormat="1" ht="19.5" customHeight="1">
      <x:c r="A857" s="101" t="s">
        <x:v>153</x:v>
      </x:c>
      <x:c r="B857" s="101" t="s">
        <x:v>281</x:v>
      </x:c>
      <x:c r="C857" s="102">
        <x:v>0.26000000000000001</x:v>
      </x:c>
      <x:c r="D857" s="103" t="s">
        <x:v>250</x:v>
      </x:c>
      <x:c r="E857" s="104"/>
      <x:c r="F857" s="104"/>
      <x:c r="G857" s="104">
        <x:f>G841</x:f>
        <x:v>189749</x:v>
      </x:c>
      <x:c r="H857" s="104">
        <x:f t="shared" ref="H857:H862" si="124">INT(C857*G857)</x:f>
        <x:v>49334</x:v>
      </x:c>
      <x:c r="I857" s="104"/>
      <x:c r="J857" s="104"/>
      <x:c r="K857" s="104">
        <x:f t="shared" ref="K857:K869" si="125">SUM(E857,G857,I857)</x:f>
        <x:v>189749</x:v>
      </x:c>
      <x:c r="L857" s="104">
        <x:f t="shared" ref="L857:L869" si="126">SUM(F857,H857,J857)</x:f>
        <x:v>49334</x:v>
      </x:c>
      <x:c r="M857" s="104"/>
      <x:c r="N857" s="100"/>
    </x:row>
    <x:row r="858" spans="1:14" s="5" customFormat="1" ht="19.5" customHeight="1">
      <x:c r="A858" s="101" t="s">
        <x:v>862</x:v>
      </x:c>
      <x:c r="B858" s="101" t="s">
        <x:v>281</x:v>
      </x:c>
      <x:c r="C858" s="102">
        <x:v>0.080000000000000004</x:v>
      </x:c>
      <x:c r="D858" s="103" t="s">
        <x:v>250</x:v>
      </x:c>
      <x:c r="E858" s="104"/>
      <x:c r="F858" s="104"/>
      <x:c r="G858" s="104">
        <x:f>G842</x:f>
        <x:v>148510</x:v>
      </x:c>
      <x:c r="H858" s="104">
        <x:f t="shared" si="124"/>
        <x:v>11880</x:v>
      </x:c>
      <x:c r="I858" s="104"/>
      <x:c r="J858" s="104"/>
      <x:c r="K858" s="104">
        <x:f t="shared" si="125"/>
        <x:v>148510</x:v>
      </x:c>
      <x:c r="L858" s="104">
        <x:f t="shared" si="126"/>
        <x:v>11880</x:v>
      </x:c>
      <x:c r="M858" s="104"/>
      <x:c r="N858" s="100"/>
    </x:row>
    <x:row r="859" spans="1:14" s="5" customFormat="1" ht="19.5" customHeight="1">
      <x:c r="A859" s="101" t="s">
        <x:v>227</x:v>
      </x:c>
      <x:c r="B859" s="101" t="s">
        <x:v>123</x:v>
      </x:c>
      <x:c r="C859" s="102">
        <x:v>0.58999999999999997</x:v>
      </x:c>
      <x:c r="D859" s="103" t="s">
        <x:v>220</x:v>
      </x:c>
      <x:c r="E859" s="104">
        <x:f>E846</x:f>
        <x:v>18321</x:v>
      </x:c>
      <x:c r="F859" s="104">
        <x:f>INT(C859*E859)</x:f>
        <x:v>10809</x:v>
      </x:c>
      <x:c r="G859" s="104">
        <x:f>G846</x:f>
        <x:v>47849</x:v>
      </x:c>
      <x:c r="H859" s="104">
        <x:f t="shared" si="124"/>
        <x:v>28230</x:v>
      </x:c>
      <x:c r="I859" s="104">
        <x:f>I846</x:f>
        <x:v>15965</x:v>
      </x:c>
      <x:c r="J859" s="104">
        <x:f>INT(C859*I859)</x:f>
        <x:v>9419</x:v>
      </x:c>
      <x:c r="K859" s="104">
        <x:f t="shared" si="125"/>
        <x:v>82135</x:v>
      </x:c>
      <x:c r="L859" s="104">
        <x:f t="shared" si="126"/>
        <x:v>48458</x:v>
      </x:c>
      <x:c r="M859" s="104"/>
      <x:c r="N859" s="100"/>
    </x:row>
    <x:row r="860" spans="1:14" s="5" customFormat="1" ht="19.5" customHeight="1">
      <x:c r="A860" s="101" t="s">
        <x:v>153</x:v>
      </x:c>
      <x:c r="B860" s="101" t="s">
        <x:v>229</x:v>
      </x:c>
      <x:c r="C860" s="102">
        <x:v>0.23999999999999999</x:v>
      </x:c>
      <x:c r="D860" s="103" t="s">
        <x:v>250</x:v>
      </x:c>
      <x:c r="E860" s="104"/>
      <x:c r="F860" s="104"/>
      <x:c r="G860" s="104">
        <x:f>G857</x:f>
        <x:v>189749</x:v>
      </x:c>
      <x:c r="H860" s="104">
        <x:f t="shared" si="124"/>
        <x:v>45539</x:v>
      </x:c>
      <x:c r="I860" s="104"/>
      <x:c r="J860" s="104"/>
      <x:c r="K860" s="104">
        <x:f t="shared" si="125"/>
        <x:v>189749</x:v>
      </x:c>
      <x:c r="L860" s="104">
        <x:f t="shared" si="126"/>
        <x:v>45539</x:v>
      </x:c>
      <x:c r="M860" s="104"/>
      <x:c r="N860" s="100"/>
    </x:row>
    <x:row r="861" spans="1:14" s="5" customFormat="1" ht="19.5" customHeight="1">
      <x:c r="A861" s="101" t="s">
        <x:v>862</x:v>
      </x:c>
      <x:c r="B861" s="101" t="s">
        <x:v>229</x:v>
      </x:c>
      <x:c r="C861" s="102">
        <x:v>0.13</x:v>
      </x:c>
      <x:c r="D861" s="103" t="s">
        <x:v>250</x:v>
      </x:c>
      <x:c r="E861" s="104"/>
      <x:c r="F861" s="104"/>
      <x:c r="G861" s="104">
        <x:f>G858</x:f>
        <x:v>148510</x:v>
      </x:c>
      <x:c r="H861" s="104">
        <x:f t="shared" si="124"/>
        <x:v>19306</x:v>
      </x:c>
      <x:c r="I861" s="104"/>
      <x:c r="J861" s="104"/>
      <x:c r="K861" s="104">
        <x:f t="shared" si="125"/>
        <x:v>148510</x:v>
      </x:c>
      <x:c r="L861" s="104">
        <x:f t="shared" si="126"/>
        <x:v>19306</x:v>
      </x:c>
      <x:c r="M861" s="104"/>
      <x:c r="N861" s="100"/>
    </x:row>
    <x:row r="862" spans="1:14" s="5" customFormat="1" ht="19.5" customHeight="1">
      <x:c r="A862" s="101" t="s">
        <x:v>227</x:v>
      </x:c>
      <x:c r="B862" s="101" t="s">
        <x:v>123</x:v>
      </x:c>
      <x:c r="C862" s="102">
        <x:v>0.42999999999999999</x:v>
      </x:c>
      <x:c r="D862" s="103" t="s">
        <x:v>220</x:v>
      </x:c>
      <x:c r="E862" s="104">
        <x:f>E846</x:f>
        <x:v>18321</x:v>
      </x:c>
      <x:c r="F862" s="104">
        <x:f t="shared" ref="F862:F869" si="127">INT(C862*E862)</x:f>
        <x:v>7878</x:v>
      </x:c>
      <x:c r="G862" s="104">
        <x:f>G846</x:f>
        <x:v>47849</x:v>
      </x:c>
      <x:c r="H862" s="104">
        <x:f t="shared" si="124"/>
        <x:v>20575</x:v>
      </x:c>
      <x:c r="I862" s="104">
        <x:f>I846</x:f>
        <x:v>15965</x:v>
      </x:c>
      <x:c r="J862" s="104">
        <x:f>INT(C862*I862)</x:f>
        <x:v>6864</x:v>
      </x:c>
      <x:c r="K862" s="104">
        <x:f t="shared" si="125"/>
        <x:v>82135</x:v>
      </x:c>
      <x:c r="L862" s="104">
        <x:f t="shared" si="126"/>
        <x:v>35317</x:v>
      </x:c>
      <x:c r="M862" s="104"/>
      <x:c r="N862" s="100"/>
    </x:row>
    <x:row r="863" spans="1:14" s="5" customFormat="1" ht="19.5" customHeight="1">
      <x:c r="A863" s="101" t="s">
        <x:v>332</x:v>
      </x:c>
      <x:c r="B863" s="101" t="s">
        <x:v>1240</x:v>
      </x:c>
      <x:c r="C863" s="102">
        <x:v>1</x:v>
      </x:c>
      <x:c r="D863" s="103" t="s">
        <x:v>261</x:v>
      </x:c>
      <x:c r="E863" s="104">
        <x:f>자재단가표!D5</x:f>
        <x:v>11400</x:v>
      </x:c>
      <x:c r="F863" s="104">
        <x:f t="shared" si="127"/>
        <x:v>11400</x:v>
      </x:c>
      <x:c r="G863" s="104"/>
      <x:c r="H863" s="104"/>
      <x:c r="I863" s="104"/>
      <x:c r="J863" s="104"/>
      <x:c r="K863" s="104">
        <x:f t="shared" si="125"/>
        <x:v>11400</x:v>
      </x:c>
      <x:c r="L863" s="104">
        <x:f t="shared" si="126"/>
        <x:v>11400</x:v>
      </x:c>
      <x:c r="M863" s="104"/>
      <x:c r="N863" s="100"/>
    </x:row>
    <x:row r="864" spans="1:14" s="5" customFormat="1" ht="19.5" customHeight="1">
      <x:c r="A864" s="101" t="s">
        <x:v>748</x:v>
      </x:c>
      <x:c r="B864" s="101" t="s">
        <x:v>86</x:v>
      </x:c>
      <x:c r="C864" s="102">
        <x:v>15</x:v>
      </x:c>
      <x:c r="D864" s="103" t="s">
        <x:v>266</x:v>
      </x:c>
      <x:c r="E864" s="104">
        <x:f>E848</x:f>
        <x:v>400</x:v>
      </x:c>
      <x:c r="F864" s="104">
        <x:f t="shared" si="127"/>
        <x:v>6000</x:v>
      </x:c>
      <x:c r="G864" s="104"/>
      <x:c r="H864" s="104"/>
      <x:c r="I864" s="104"/>
      <x:c r="J864" s="104"/>
      <x:c r="K864" s="104">
        <x:f t="shared" si="125"/>
        <x:v>400</x:v>
      </x:c>
      <x:c r="L864" s="104">
        <x:f t="shared" si="126"/>
        <x:v>6000</x:v>
      </x:c>
      <x:c r="M864" s="104"/>
      <x:c r="N864" s="100"/>
    </x:row>
    <x:row r="865" spans="1:14" s="5" customFormat="1" ht="19.5" customHeight="1">
      <x:c r="A865" s="101" t="s">
        <x:v>239</x:v>
      </x:c>
      <x:c r="B865" s="101" t="s">
        <x:v>1232</x:v>
      </x:c>
      <x:c r="C865" s="102">
        <x:v>15.9</x:v>
      </x:c>
      <x:c r="D865" s="103" t="s">
        <x:v>270</x:v>
      </x:c>
      <x:c r="E865" s="104">
        <x:f>E849</x:f>
        <x:v>33.299999999999997</x:v>
      </x:c>
      <x:c r="F865" s="104">
        <x:f t="shared" si="127"/>
        <x:v>529</x:v>
      </x:c>
      <x:c r="G865" s="104"/>
      <x:c r="H865" s="104"/>
      <x:c r="I865" s="104"/>
      <x:c r="J865" s="104"/>
      <x:c r="K865" s="104">
        <x:f t="shared" si="125"/>
        <x:v>33.299999999999997</x:v>
      </x:c>
      <x:c r="L865" s="104">
        <x:f t="shared" si="126"/>
        <x:v>529</x:v>
      </x:c>
      <x:c r="M865" s="104"/>
      <x:c r="N865" s="100"/>
    </x:row>
    <x:row r="866" spans="1:14" s="5" customFormat="1" ht="19.5" customHeight="1">
      <x:c r="A866" s="101" t="s">
        <x:v>580</x:v>
      </x:c>
      <x:c r="B866" s="101" t="s">
        <x:v>1337</x:v>
      </x:c>
      <x:c r="C866" s="102">
        <x:v>3.1000000000000001</x:v>
      </x:c>
      <x:c r="D866" s="103" t="s">
        <x:v>270</x:v>
      </x:c>
      <x:c r="E866" s="104">
        <x:f>E850</x:f>
        <x:v>131</x:v>
      </x:c>
      <x:c r="F866" s="104">
        <x:f t="shared" si="127"/>
        <x:v>406</x:v>
      </x:c>
      <x:c r="G866" s="104"/>
      <x:c r="H866" s="104"/>
      <x:c r="I866" s="104"/>
      <x:c r="J866" s="104"/>
      <x:c r="K866" s="104">
        <x:f t="shared" si="125"/>
        <x:v>131</x:v>
      </x:c>
      <x:c r="L866" s="104">
        <x:f t="shared" si="126"/>
        <x:v>406</x:v>
      </x:c>
      <x:c r="M866" s="104"/>
      <x:c r="N866" s="100"/>
    </x:row>
    <x:row r="867" spans="1:14" s="5" customFormat="1" ht="19.5" customHeight="1">
      <x:c r="A867" s="101" t="s">
        <x:v>190</x:v>
      </x:c>
      <x:c r="B867" s="101" t="s">
        <x:v>572</x:v>
      </x:c>
      <x:c r="C867" s="102">
        <x:v>0.51000000000000001</x:v>
      </x:c>
      <x:c r="D867" s="103" t="s">
        <x:v>266</x:v>
      </x:c>
      <x:c r="E867" s="104">
        <x:f>E851</x:f>
        <x:v>1470</x:v>
      </x:c>
      <x:c r="F867" s="104">
        <x:f t="shared" si="127"/>
        <x:v>749</x:v>
      </x:c>
      <x:c r="G867" s="104"/>
      <x:c r="H867" s="104"/>
      <x:c r="I867" s="104"/>
      <x:c r="J867" s="104"/>
      <x:c r="K867" s="104">
        <x:f t="shared" si="125"/>
        <x:v>1470</x:v>
      </x:c>
      <x:c r="L867" s="104">
        <x:f t="shared" si="126"/>
        <x:v>749</x:v>
      </x:c>
      <x:c r="M867" s="104"/>
      <x:c r="N867" s="100"/>
    </x:row>
    <x:row r="868" spans="1:14" s="5" customFormat="1" ht="19.5" customHeight="1">
      <x:c r="A868" s="101" t="s">
        <x:v>822</x:v>
      </x:c>
      <x:c r="B868" s="101" t="str">
        <x:f>B852</x:f>
        <x:v>트럭탑재형크레인10톤</x:v>
      </x:c>
      <x:c r="C868" s="102">
        <x:v>1</x:v>
      </x:c>
      <x:c r="D868" s="103" t="s">
        <x:v>148</x:v>
      </x:c>
      <x:c r="E868" s="104">
        <x:f>기계단가산출목록!F7</x:f>
        <x:v>989</x:v>
      </x:c>
      <x:c r="F868" s="104">
        <x:f t="shared" si="127"/>
        <x:v>989</x:v>
      </x:c>
      <x:c r="G868" s="104">
        <x:f>기계단가산출목록!G7</x:f>
        <x:v>2093</x:v>
      </x:c>
      <x:c r="H868" s="104">
        <x:f>INT(C868*G868)</x:f>
        <x:v>2093</x:v>
      </x:c>
      <x:c r="I868" s="104">
        <x:f>기계단가산출목록!H7</x:f>
        <x:v>1095</x:v>
      </x:c>
      <x:c r="J868" s="104">
        <x:f>INT(C868*I868)</x:f>
        <x:v>1095</x:v>
      </x:c>
      <x:c r="K868" s="104">
        <x:f t="shared" si="125"/>
        <x:v>4177</x:v>
      </x:c>
      <x:c r="L868" s="104">
        <x:f t="shared" si="126"/>
        <x:v>4177</x:v>
      </x:c>
      <x:c r="M868" s="104"/>
      <x:c r="N868" s="100"/>
    </x:row>
    <x:row r="869" spans="1:14" s="5" customFormat="1" ht="19.5" customHeight="1">
      <x:c r="A869" s="101" t="s">
        <x:v>540</x:v>
      </x:c>
      <x:c r="B869" s="101" t="str">
        <x:f>B853</x:f>
        <x:v>트럭탑재형크레인10톤</x:v>
      </x:c>
      <x:c r="C869" s="102">
        <x:v>1</x:v>
      </x:c>
      <x:c r="D869" s="103" t="s">
        <x:v>148</x:v>
      </x:c>
      <x:c r="E869" s="104">
        <x:f>기계단가산출목록!F30</x:f>
        <x:v>1458</x:v>
      </x:c>
      <x:c r="F869" s="104">
        <x:f t="shared" si="127"/>
        <x:v>1458</x:v>
      </x:c>
      <x:c r="G869" s="104">
        <x:f>기계단가산출목록!G30</x:f>
        <x:v>3082</x:v>
      </x:c>
      <x:c r="H869" s="104">
        <x:f>INT(C869*G869)</x:f>
        <x:v>3082</x:v>
      </x:c>
      <x:c r="I869" s="104">
        <x:f>기계단가산출목록!H30</x:f>
        <x:v>1614</x:v>
      </x:c>
      <x:c r="J869" s="104">
        <x:f>INT(C869*I869)</x:f>
        <x:v>1614</x:v>
      </x:c>
      <x:c r="K869" s="104">
        <x:f t="shared" si="125"/>
        <x:v>6154</x:v>
      </x:c>
      <x:c r="L869" s="104">
        <x:f t="shared" si="126"/>
        <x:v>6154</x:v>
      </x:c>
      <x:c r="M869" s="104"/>
      <x:c r="N869" s="100"/>
    </x:row>
    <x:row r="870" spans="1:14" s="5" customFormat="1" ht="19.5" customHeight="1">
      <x:c r="A870" s="101" t="s">
        <x:v>533</x:v>
      </x:c>
      <x:c r="B870" s="101"/>
      <x:c r="C870" s="102"/>
      <x:c r="D870" s="103"/>
      <x:c r="E870" s="104"/>
      <x:c r="F870" s="104">
        <x:f>SUM(F857:F869)</x:f>
        <x:v>40218</x:v>
      </x:c>
      <x:c r="G870" s="104"/>
      <x:c r="H870" s="104">
        <x:f>SUM(H857:H869)</x:f>
        <x:v>180039</x:v>
      </x:c>
      <x:c r="I870" s="104"/>
      <x:c r="J870" s="104">
        <x:f>SUM(J857:J869)</x:f>
        <x:v>18992</x:v>
      </x:c>
      <x:c r="K870" s="104"/>
      <x:c r="L870" s="104">
        <x:f>SUM(F870,H870,J870)</x:f>
        <x:v>239249</x:v>
      </x:c>
      <x:c r="M870" s="104"/>
      <x:c r="N870" s="100"/>
    </x:row>
    <x:row r="871" spans="1:14" s="5" customFormat="1" ht="19.5" customHeight="1">
      <x:c r="A871" s="105"/>
      <x:c r="B871" s="105"/>
      <x:c r="C871" s="106"/>
      <x:c r="D871" s="107"/>
      <x:c r="E871" s="108"/>
      <x:c r="F871" s="108"/>
      <x:c r="G871" s="108"/>
      <x:c r="H871" s="108"/>
      <x:c r="I871" s="108"/>
      <x:c r="J871" s="108"/>
      <x:c r="K871" s="108"/>
      <x:c r="L871" s="108"/>
      <x:c r="M871" s="108"/>
      <x:c r="N871" s="100"/>
    </x:row>
    <x:row r="872" spans="1:14" s="5" customFormat="1" ht="19.5" customHeight="1">
      <x:c r="A872" s="96" t="s">
        <x:v>1113</x:v>
      </x:c>
      <x:c r="B872" s="96" t="s">
        <x:v>243</x:v>
      </x:c>
      <x:c r="C872" s="97"/>
      <x:c r="D872" s="98" t="s">
        <x:v>148</x:v>
      </x:c>
      <x:c r="E872" s="99"/>
      <x:c r="F872" s="99"/>
      <x:c r="G872" s="99"/>
      <x:c r="H872" s="99"/>
      <x:c r="I872" s="99"/>
      <x:c r="J872" s="99"/>
      <x:c r="K872" s="99"/>
      <x:c r="L872" s="99"/>
      <x:c r="M872" s="99"/>
      <x:c r="N872" s="100"/>
    </x:row>
    <x:row r="873" spans="1:14" s="5" customFormat="1" ht="19.5" customHeight="1">
      <x:c r="A873" s="101" t="s">
        <x:v>153</x:v>
      </x:c>
      <x:c r="B873" s="101" t="s">
        <x:v>281</x:v>
      </x:c>
      <x:c r="C873" s="102">
        <x:v>0.26000000000000001</x:v>
      </x:c>
      <x:c r="D873" s="103" t="s">
        <x:v>250</x:v>
      </x:c>
      <x:c r="E873" s="104"/>
      <x:c r="F873" s="104"/>
      <x:c r="G873" s="104">
        <x:f>G857</x:f>
        <x:v>189749</x:v>
      </x:c>
      <x:c r="H873" s="104">
        <x:f t="shared" ref="H873:H878" si="128">INT(C873*G873)</x:f>
        <x:v>49334</x:v>
      </x:c>
      <x:c r="I873" s="104"/>
      <x:c r="J873" s="104"/>
      <x:c r="K873" s="104">
        <x:f t="shared" ref="K873:K885" si="129">SUM(E873,G873,I873)</x:f>
        <x:v>189749</x:v>
      </x:c>
      <x:c r="L873" s="104">
        <x:f t="shared" ref="L873:L885" si="130">SUM(F873,H873,J873)</x:f>
        <x:v>49334</x:v>
      </x:c>
      <x:c r="M873" s="104"/>
      <x:c r="N873" s="100"/>
    </x:row>
    <x:row r="874" spans="1:14" s="5" customFormat="1" ht="19.5" customHeight="1">
      <x:c r="A874" s="101" t="s">
        <x:v>862</x:v>
      </x:c>
      <x:c r="B874" s="101" t="s">
        <x:v>281</x:v>
      </x:c>
      <x:c r="C874" s="102">
        <x:v>0.080000000000000004</x:v>
      </x:c>
      <x:c r="D874" s="103" t="s">
        <x:v>250</x:v>
      </x:c>
      <x:c r="E874" s="104"/>
      <x:c r="F874" s="104"/>
      <x:c r="G874" s="104">
        <x:f>G858</x:f>
        <x:v>148510</x:v>
      </x:c>
      <x:c r="H874" s="104">
        <x:f t="shared" si="128"/>
        <x:v>11880</x:v>
      </x:c>
      <x:c r="I874" s="104"/>
      <x:c r="J874" s="104"/>
      <x:c r="K874" s="104">
        <x:f t="shared" si="129"/>
        <x:v>148510</x:v>
      </x:c>
      <x:c r="L874" s="104">
        <x:f t="shared" si="130"/>
        <x:v>11880</x:v>
      </x:c>
      <x:c r="M874" s="104"/>
      <x:c r="N874" s="100"/>
    </x:row>
    <x:row r="875" spans="1:14" s="5" customFormat="1" ht="19.5" customHeight="1">
      <x:c r="A875" s="101" t="s">
        <x:v>227</x:v>
      </x:c>
      <x:c r="B875" s="101" t="s">
        <x:v>123</x:v>
      </x:c>
      <x:c r="C875" s="102">
        <x:v>0.58999999999999997</x:v>
      </x:c>
      <x:c r="D875" s="103" t="s">
        <x:v>220</x:v>
      </x:c>
      <x:c r="E875" s="104">
        <x:f>E862</x:f>
        <x:v>18321</x:v>
      </x:c>
      <x:c r="F875" s="104">
        <x:f>INT(C875*E875)</x:f>
        <x:v>10809</x:v>
      </x:c>
      <x:c r="G875" s="104">
        <x:f>G862</x:f>
        <x:v>47849</x:v>
      </x:c>
      <x:c r="H875" s="104">
        <x:f t="shared" si="128"/>
        <x:v>28230</x:v>
      </x:c>
      <x:c r="I875" s="104">
        <x:f>I862</x:f>
        <x:v>15965</x:v>
      </x:c>
      <x:c r="J875" s="104">
        <x:f>INT(C875*I875)</x:f>
        <x:v>9419</x:v>
      </x:c>
      <x:c r="K875" s="104">
        <x:f t="shared" si="129"/>
        <x:v>82135</x:v>
      </x:c>
      <x:c r="L875" s="104">
        <x:f t="shared" si="130"/>
        <x:v>48458</x:v>
      </x:c>
      <x:c r="M875" s="104"/>
      <x:c r="N875" s="100"/>
    </x:row>
    <x:row r="876" spans="1:14" s="5" customFormat="1" ht="19.5" customHeight="1">
      <x:c r="A876" s="101" t="s">
        <x:v>153</x:v>
      </x:c>
      <x:c r="B876" s="101" t="s">
        <x:v>229</x:v>
      </x:c>
      <x:c r="C876" s="102">
        <x:v>0.23999999999999999</x:v>
      </x:c>
      <x:c r="D876" s="103" t="s">
        <x:v>250</x:v>
      </x:c>
      <x:c r="E876" s="104"/>
      <x:c r="F876" s="104"/>
      <x:c r="G876" s="104">
        <x:f>G873</x:f>
        <x:v>189749</x:v>
      </x:c>
      <x:c r="H876" s="104">
        <x:f t="shared" si="128"/>
        <x:v>45539</x:v>
      </x:c>
      <x:c r="I876" s="104"/>
      <x:c r="J876" s="104"/>
      <x:c r="K876" s="104">
        <x:f t="shared" si="129"/>
        <x:v>189749</x:v>
      </x:c>
      <x:c r="L876" s="104">
        <x:f t="shared" si="130"/>
        <x:v>45539</x:v>
      </x:c>
      <x:c r="M876" s="104"/>
      <x:c r="N876" s="100"/>
    </x:row>
    <x:row r="877" spans="1:14" s="5" customFormat="1" ht="19.5" customHeight="1">
      <x:c r="A877" s="101" t="s">
        <x:v>862</x:v>
      </x:c>
      <x:c r="B877" s="101" t="s">
        <x:v>229</x:v>
      </x:c>
      <x:c r="C877" s="102">
        <x:v>0.13</x:v>
      </x:c>
      <x:c r="D877" s="103" t="s">
        <x:v>250</x:v>
      </x:c>
      <x:c r="E877" s="104"/>
      <x:c r="F877" s="104"/>
      <x:c r="G877" s="104">
        <x:f>G874</x:f>
        <x:v>148510</x:v>
      </x:c>
      <x:c r="H877" s="104">
        <x:f t="shared" si="128"/>
        <x:v>19306</x:v>
      </x:c>
      <x:c r="I877" s="104"/>
      <x:c r="J877" s="104"/>
      <x:c r="K877" s="104">
        <x:f t="shared" si="129"/>
        <x:v>148510</x:v>
      </x:c>
      <x:c r="L877" s="104">
        <x:f t="shared" si="130"/>
        <x:v>19306</x:v>
      </x:c>
      <x:c r="M877" s="104"/>
      <x:c r="N877" s="100"/>
    </x:row>
    <x:row r="878" spans="1:14" s="5" customFormat="1" ht="19.5" customHeight="1">
      <x:c r="A878" s="101" t="s">
        <x:v>227</x:v>
      </x:c>
      <x:c r="B878" s="101" t="s">
        <x:v>123</x:v>
      </x:c>
      <x:c r="C878" s="102">
        <x:v>0.42999999999999999</x:v>
      </x:c>
      <x:c r="D878" s="103" t="s">
        <x:v>220</x:v>
      </x:c>
      <x:c r="E878" s="104">
        <x:f t="shared" ref="E878:E885" si="131">E862</x:f>
        <x:v>18321</x:v>
      </x:c>
      <x:c r="F878" s="104">
        <x:f t="shared" ref="F878:F885" si="132">INT(C878*E878)</x:f>
        <x:v>7878</x:v>
      </x:c>
      <x:c r="G878" s="104">
        <x:f>G862</x:f>
        <x:v>47849</x:v>
      </x:c>
      <x:c r="H878" s="104">
        <x:f t="shared" si="128"/>
        <x:v>20575</x:v>
      </x:c>
      <x:c r="I878" s="104">
        <x:f>I862</x:f>
        <x:v>15965</x:v>
      </x:c>
      <x:c r="J878" s="104">
        <x:f>INT(C878*I878)</x:f>
        <x:v>6864</x:v>
      </x:c>
      <x:c r="K878" s="104">
        <x:f t="shared" si="129"/>
        <x:v>82135</x:v>
      </x:c>
      <x:c r="L878" s="104">
        <x:f t="shared" si="130"/>
        <x:v>35317</x:v>
      </x:c>
      <x:c r="M878" s="104"/>
      <x:c r="N878" s="100"/>
    </x:row>
    <x:row r="879" spans="1:14" s="5" customFormat="1" ht="19.5" customHeight="1">
      <x:c r="A879" s="101" t="s">
        <x:v>332</x:v>
      </x:c>
      <x:c r="B879" s="101" t="s">
        <x:v>1240</x:v>
      </x:c>
      <x:c r="C879" s="102">
        <x:v>1</x:v>
      </x:c>
      <x:c r="D879" s="103" t="s">
        <x:v>261</x:v>
      </x:c>
      <x:c r="E879" s="104">
        <x:f t="shared" si="131"/>
        <x:v>11400</x:v>
      </x:c>
      <x:c r="F879" s="104">
        <x:f t="shared" si="132"/>
        <x:v>11400</x:v>
      </x:c>
      <x:c r="G879" s="104"/>
      <x:c r="H879" s="104"/>
      <x:c r="I879" s="104"/>
      <x:c r="J879" s="104"/>
      <x:c r="K879" s="104">
        <x:f t="shared" si="129"/>
        <x:v>11400</x:v>
      </x:c>
      <x:c r="L879" s="104">
        <x:f t="shared" si="130"/>
        <x:v>11400</x:v>
      </x:c>
      <x:c r="M879" s="104"/>
      <x:c r="N879" s="100"/>
    </x:row>
    <x:row r="880" spans="1:14" s="5" customFormat="1" ht="19.5" customHeight="1">
      <x:c r="A880" s="101" t="s">
        <x:v>748</x:v>
      </x:c>
      <x:c r="B880" s="101" t="s">
        <x:v>86</x:v>
      </x:c>
      <x:c r="C880" s="102">
        <x:v>15</x:v>
      </x:c>
      <x:c r="D880" s="103" t="s">
        <x:v>266</x:v>
      </x:c>
      <x:c r="E880" s="104">
        <x:f t="shared" si="131"/>
        <x:v>400</x:v>
      </x:c>
      <x:c r="F880" s="104">
        <x:f t="shared" si="132"/>
        <x:v>6000</x:v>
      </x:c>
      <x:c r="G880" s="104"/>
      <x:c r="H880" s="104"/>
      <x:c r="I880" s="104"/>
      <x:c r="J880" s="104"/>
      <x:c r="K880" s="104">
        <x:f t="shared" si="129"/>
        <x:v>400</x:v>
      </x:c>
      <x:c r="L880" s="104">
        <x:f t="shared" si="130"/>
        <x:v>6000</x:v>
      </x:c>
      <x:c r="M880" s="104"/>
      <x:c r="N880" s="100"/>
    </x:row>
    <x:row r="881" spans="1:14" s="5" customFormat="1" ht="19.5" customHeight="1">
      <x:c r="A881" s="101" t="s">
        <x:v>239</x:v>
      </x:c>
      <x:c r="B881" s="101" t="s">
        <x:v>1232</x:v>
      </x:c>
      <x:c r="C881" s="102">
        <x:v>18.300000000000001</x:v>
      </x:c>
      <x:c r="D881" s="103" t="s">
        <x:v>270</x:v>
      </x:c>
      <x:c r="E881" s="104">
        <x:f t="shared" si="131"/>
        <x:v>33.299999999999997</x:v>
      </x:c>
      <x:c r="F881" s="104">
        <x:f t="shared" si="132"/>
        <x:v>609</x:v>
      </x:c>
      <x:c r="G881" s="104"/>
      <x:c r="H881" s="104"/>
      <x:c r="I881" s="104"/>
      <x:c r="J881" s="104"/>
      <x:c r="K881" s="104">
        <x:f t="shared" si="129"/>
        <x:v>33.299999999999997</x:v>
      </x:c>
      <x:c r="L881" s="104">
        <x:f t="shared" si="130"/>
        <x:v>609</x:v>
      </x:c>
      <x:c r="M881" s="104"/>
      <x:c r="N881" s="100"/>
    </x:row>
    <x:row r="882" spans="1:14" s="5" customFormat="1" ht="19.5" customHeight="1">
      <x:c r="A882" s="101" t="s">
        <x:v>580</x:v>
      </x:c>
      <x:c r="B882" s="101" t="s">
        <x:v>1337</x:v>
      </x:c>
      <x:c r="C882" s="102">
        <x:v>3.6000000000000001</x:v>
      </x:c>
      <x:c r="D882" s="103" t="s">
        <x:v>270</x:v>
      </x:c>
      <x:c r="E882" s="104">
        <x:f t="shared" si="131"/>
        <x:v>131</x:v>
      </x:c>
      <x:c r="F882" s="104">
        <x:f t="shared" si="132"/>
        <x:v>471</x:v>
      </x:c>
      <x:c r="G882" s="104"/>
      <x:c r="H882" s="104"/>
      <x:c r="I882" s="104"/>
      <x:c r="J882" s="104"/>
      <x:c r="K882" s="104">
        <x:f t="shared" si="129"/>
        <x:v>131</x:v>
      </x:c>
      <x:c r="L882" s="104">
        <x:f t="shared" si="130"/>
        <x:v>471</x:v>
      </x:c>
      <x:c r="M882" s="104"/>
      <x:c r="N882" s="100"/>
    </x:row>
    <x:row r="883" spans="1:14" s="5" customFormat="1" ht="19.5" customHeight="1">
      <x:c r="A883" s="101" t="s">
        <x:v>190</x:v>
      </x:c>
      <x:c r="B883" s="101" t="s">
        <x:v>572</x:v>
      </x:c>
      <x:c r="C883" s="102">
        <x:v>0.59999999999999998</x:v>
      </x:c>
      <x:c r="D883" s="103" t="s">
        <x:v>266</x:v>
      </x:c>
      <x:c r="E883" s="104">
        <x:f t="shared" si="131"/>
        <x:v>1470</x:v>
      </x:c>
      <x:c r="F883" s="104">
        <x:f t="shared" si="132"/>
        <x:v>882</x:v>
      </x:c>
      <x:c r="G883" s="104"/>
      <x:c r="H883" s="104"/>
      <x:c r="I883" s="104"/>
      <x:c r="J883" s="104"/>
      <x:c r="K883" s="104">
        <x:f t="shared" si="129"/>
        <x:v>1470</x:v>
      </x:c>
      <x:c r="L883" s="104">
        <x:f t="shared" si="130"/>
        <x:v>882</x:v>
      </x:c>
      <x:c r="M883" s="104"/>
      <x:c r="N883" s="100"/>
    </x:row>
    <x:row r="884" spans="1:14" s="5" customFormat="1" ht="19.5" customHeight="1">
      <x:c r="A884" s="101" t="s">
        <x:v>822</x:v>
      </x:c>
      <x:c r="B884" s="101" t="str">
        <x:f>B868</x:f>
        <x:v>트럭탑재형크레인10톤</x:v>
      </x:c>
      <x:c r="C884" s="102">
        <x:v>1</x:v>
      </x:c>
      <x:c r="D884" s="103" t="s">
        <x:v>148</x:v>
      </x:c>
      <x:c r="E884" s="104">
        <x:f t="shared" si="131"/>
        <x:v>989</x:v>
      </x:c>
      <x:c r="F884" s="104">
        <x:f t="shared" si="132"/>
        <x:v>989</x:v>
      </x:c>
      <x:c r="G884" s="104">
        <x:f>G868</x:f>
        <x:v>2093</x:v>
      </x:c>
      <x:c r="H884" s="104">
        <x:f>INT(C884*G884)</x:f>
        <x:v>2093</x:v>
      </x:c>
      <x:c r="I884" s="104">
        <x:f>I868</x:f>
        <x:v>1095</x:v>
      </x:c>
      <x:c r="J884" s="104">
        <x:f>INT(C884*I884)</x:f>
        <x:v>1095</x:v>
      </x:c>
      <x:c r="K884" s="104">
        <x:f t="shared" si="129"/>
        <x:v>4177</x:v>
      </x:c>
      <x:c r="L884" s="104">
        <x:f t="shared" si="130"/>
        <x:v>4177</x:v>
      </x:c>
      <x:c r="M884" s="104"/>
      <x:c r="N884" s="100"/>
    </x:row>
    <x:row r="885" spans="1:14" s="5" customFormat="1" ht="19.5" customHeight="1">
      <x:c r="A885" s="101" t="s">
        <x:v>540</x:v>
      </x:c>
      <x:c r="B885" s="101" t="str">
        <x:f>B869</x:f>
        <x:v>트럭탑재형크레인10톤</x:v>
      </x:c>
      <x:c r="C885" s="102">
        <x:v>1</x:v>
      </x:c>
      <x:c r="D885" s="103" t="s">
        <x:v>148</x:v>
      </x:c>
      <x:c r="E885" s="104">
        <x:f t="shared" si="131"/>
        <x:v>1458</x:v>
      </x:c>
      <x:c r="F885" s="104">
        <x:f t="shared" si="132"/>
        <x:v>1458</x:v>
      </x:c>
      <x:c r="G885" s="104">
        <x:f>G869</x:f>
        <x:v>3082</x:v>
      </x:c>
      <x:c r="H885" s="104">
        <x:f>INT(C885*G885)</x:f>
        <x:v>3082</x:v>
      </x:c>
      <x:c r="I885" s="104">
        <x:f>I869</x:f>
        <x:v>1614</x:v>
      </x:c>
      <x:c r="J885" s="104">
        <x:f>INT(C885*I885)</x:f>
        <x:v>1614</x:v>
      </x:c>
      <x:c r="K885" s="104">
        <x:f t="shared" si="129"/>
        <x:v>6154</x:v>
      </x:c>
      <x:c r="L885" s="104">
        <x:f t="shared" si="130"/>
        <x:v>6154</x:v>
      </x:c>
      <x:c r="M885" s="104"/>
      <x:c r="N885" s="100"/>
    </x:row>
    <x:row r="886" spans="1:14" s="5" customFormat="1" ht="19.5" customHeight="1">
      <x:c r="A886" s="101" t="s">
        <x:v>533</x:v>
      </x:c>
      <x:c r="B886" s="101"/>
      <x:c r="C886" s="102"/>
      <x:c r="D886" s="103"/>
      <x:c r="E886" s="104"/>
      <x:c r="F886" s="104">
        <x:f>SUM(F873:F885)</x:f>
        <x:v>40496</x:v>
      </x:c>
      <x:c r="G886" s="104"/>
      <x:c r="H886" s="104">
        <x:f>SUM(H873:H885)</x:f>
        <x:v>180039</x:v>
      </x:c>
      <x:c r="I886" s="104"/>
      <x:c r="J886" s="104">
        <x:f>SUM(J873:J885)</x:f>
        <x:v>18992</x:v>
      </x:c>
      <x:c r="K886" s="104"/>
      <x:c r="L886" s="104">
        <x:f>SUM(F886,H886,J886)</x:f>
        <x:v>239527</x:v>
      </x:c>
      <x:c r="M886" s="104"/>
      <x:c r="N886" s="100"/>
    </x:row>
    <x:row r="887" spans="1:14" s="5" customFormat="1" ht="19.5" customHeight="1">
      <x:c r="A887" s="105"/>
      <x:c r="B887" s="105"/>
      <x:c r="C887" s="106"/>
      <x:c r="D887" s="107"/>
      <x:c r="E887" s="108"/>
      <x:c r="F887" s="108"/>
      <x:c r="G887" s="108"/>
      <x:c r="H887" s="108"/>
      <x:c r="I887" s="108"/>
      <x:c r="J887" s="108"/>
      <x:c r="K887" s="108"/>
      <x:c r="L887" s="108"/>
      <x:c r="M887" s="108"/>
      <x:c r="N887" s="100"/>
    </x:row>
    <x:row r="888" spans="1:14" s="5" customFormat="1" ht="19.5" customHeight="1">
      <x:c r="A888" s="96" t="s">
        <x:v>1130</x:v>
      </x:c>
      <x:c r="B888" s="96" t="s">
        <x:v>323</x:v>
      </x:c>
      <x:c r="C888" s="97"/>
      <x:c r="D888" s="98" t="s">
        <x:v>148</x:v>
      </x:c>
      <x:c r="E888" s="99"/>
      <x:c r="F888" s="99"/>
      <x:c r="G888" s="99"/>
      <x:c r="H888" s="99"/>
      <x:c r="I888" s="99"/>
      <x:c r="J888" s="99"/>
      <x:c r="K888" s="99"/>
      <x:c r="L888" s="99"/>
      <x:c r="M888" s="99"/>
      <x:c r="N888" s="100"/>
    </x:row>
    <x:row r="889" spans="1:14" s="5" customFormat="1" ht="19.5" customHeight="1">
      <x:c r="A889" s="101" t="s">
        <x:v>153</x:v>
      </x:c>
      <x:c r="B889" s="101" t="s">
        <x:v>281</x:v>
      </x:c>
      <x:c r="C889" s="102">
        <x:v>0.26000000000000001</x:v>
      </x:c>
      <x:c r="D889" s="103" t="s">
        <x:v>250</x:v>
      </x:c>
      <x:c r="E889" s="104"/>
      <x:c r="F889" s="104"/>
      <x:c r="G889" s="104">
        <x:f>G873</x:f>
        <x:v>189749</x:v>
      </x:c>
      <x:c r="H889" s="104">
        <x:f t="shared" ref="H889:H894" si="133">INT(C889*G889)</x:f>
        <x:v>49334</x:v>
      </x:c>
      <x:c r="I889" s="104"/>
      <x:c r="J889" s="104"/>
      <x:c r="K889" s="104">
        <x:f t="shared" ref="K889:K901" si="134">SUM(E889,G889,I889)</x:f>
        <x:v>189749</x:v>
      </x:c>
      <x:c r="L889" s="104">
        <x:f t="shared" ref="L889:L901" si="135">SUM(F889,H889,J889)</x:f>
        <x:v>49334</x:v>
      </x:c>
      <x:c r="M889" s="104"/>
      <x:c r="N889" s="100"/>
    </x:row>
    <x:row r="890" spans="1:14" s="5" customFormat="1" ht="19.5" customHeight="1">
      <x:c r="A890" s="101" t="s">
        <x:v>862</x:v>
      </x:c>
      <x:c r="B890" s="101" t="s">
        <x:v>281</x:v>
      </x:c>
      <x:c r="C890" s="102">
        <x:v>0.080000000000000004</x:v>
      </x:c>
      <x:c r="D890" s="103" t="s">
        <x:v>250</x:v>
      </x:c>
      <x:c r="E890" s="104"/>
      <x:c r="F890" s="104"/>
      <x:c r="G890" s="104">
        <x:f>G874</x:f>
        <x:v>148510</x:v>
      </x:c>
      <x:c r="H890" s="104">
        <x:f t="shared" si="133"/>
        <x:v>11880</x:v>
      </x:c>
      <x:c r="I890" s="104"/>
      <x:c r="J890" s="104"/>
      <x:c r="K890" s="104">
        <x:f t="shared" si="134"/>
        <x:v>148510</x:v>
      </x:c>
      <x:c r="L890" s="104">
        <x:f t="shared" si="135"/>
        <x:v>11880</x:v>
      </x:c>
      <x:c r="M890" s="104"/>
      <x:c r="N890" s="100"/>
    </x:row>
    <x:row r="891" spans="1:14" s="5" customFormat="1" ht="19.5" customHeight="1">
      <x:c r="A891" s="101" t="s">
        <x:v>227</x:v>
      </x:c>
      <x:c r="B891" s="101" t="s">
        <x:v>123</x:v>
      </x:c>
      <x:c r="C891" s="102">
        <x:v>0.58999999999999997</x:v>
      </x:c>
      <x:c r="D891" s="103" t="s">
        <x:v>220</x:v>
      </x:c>
      <x:c r="E891" s="104">
        <x:f>E878</x:f>
        <x:v>18321</x:v>
      </x:c>
      <x:c r="F891" s="104">
        <x:f>INT(C891*E891)</x:f>
        <x:v>10809</x:v>
      </x:c>
      <x:c r="G891" s="104">
        <x:f>G878</x:f>
        <x:v>47849</x:v>
      </x:c>
      <x:c r="H891" s="104">
        <x:f t="shared" si="133"/>
        <x:v>28230</x:v>
      </x:c>
      <x:c r="I891" s="104">
        <x:f>I878</x:f>
        <x:v>15965</x:v>
      </x:c>
      <x:c r="J891" s="104">
        <x:f>INT(C891*I891)</x:f>
        <x:v>9419</x:v>
      </x:c>
      <x:c r="K891" s="104">
        <x:f t="shared" si="134"/>
        <x:v>82135</x:v>
      </x:c>
      <x:c r="L891" s="104">
        <x:f t="shared" si="135"/>
        <x:v>48458</x:v>
      </x:c>
      <x:c r="M891" s="104"/>
      <x:c r="N891" s="100"/>
    </x:row>
    <x:row r="892" spans="1:14" s="5" customFormat="1" ht="19.5" customHeight="1">
      <x:c r="A892" s="101" t="s">
        <x:v>153</x:v>
      </x:c>
      <x:c r="B892" s="101" t="s">
        <x:v>229</x:v>
      </x:c>
      <x:c r="C892" s="102">
        <x:v>0.31</x:v>
      </x:c>
      <x:c r="D892" s="103" t="s">
        <x:v>250</x:v>
      </x:c>
      <x:c r="E892" s="104"/>
      <x:c r="F892" s="104"/>
      <x:c r="G892" s="104">
        <x:f>G889</x:f>
        <x:v>189749</x:v>
      </x:c>
      <x:c r="H892" s="104">
        <x:f t="shared" si="133"/>
        <x:v>58822</x:v>
      </x:c>
      <x:c r="I892" s="104"/>
      <x:c r="J892" s="104"/>
      <x:c r="K892" s="104">
        <x:f t="shared" si="134"/>
        <x:v>189749</x:v>
      </x:c>
      <x:c r="L892" s="104">
        <x:f t="shared" si="135"/>
        <x:v>58822</x:v>
      </x:c>
      <x:c r="M892" s="104"/>
      <x:c r="N892" s="100"/>
    </x:row>
    <x:row r="893" spans="1:14" s="5" customFormat="1" ht="19.5" customHeight="1">
      <x:c r="A893" s="101" t="s">
        <x:v>862</x:v>
      </x:c>
      <x:c r="B893" s="101" t="s">
        <x:v>229</x:v>
      </x:c>
      <x:c r="C893" s="102">
        <x:v>0.14999999999999999</x:v>
      </x:c>
      <x:c r="D893" s="103" t="s">
        <x:v>250</x:v>
      </x:c>
      <x:c r="E893" s="104"/>
      <x:c r="F893" s="104"/>
      <x:c r="G893" s="104">
        <x:f>G890</x:f>
        <x:v>148510</x:v>
      </x:c>
      <x:c r="H893" s="104">
        <x:f t="shared" si="133"/>
        <x:v>22276</x:v>
      </x:c>
      <x:c r="I893" s="104"/>
      <x:c r="J893" s="104"/>
      <x:c r="K893" s="104">
        <x:f t="shared" si="134"/>
        <x:v>148510</x:v>
      </x:c>
      <x:c r="L893" s="104">
        <x:f t="shared" si="135"/>
        <x:v>22276</x:v>
      </x:c>
      <x:c r="M893" s="104"/>
      <x:c r="N893" s="100"/>
    </x:row>
    <x:row r="894" spans="1:14" s="5" customFormat="1" ht="19.5" customHeight="1">
      <x:c r="A894" s="101" t="s">
        <x:v>227</x:v>
      </x:c>
      <x:c r="B894" s="101" t="s">
        <x:v>123</x:v>
      </x:c>
      <x:c r="C894" s="102">
        <x:v>0.52000000000000002</x:v>
      </x:c>
      <x:c r="D894" s="103" t="s">
        <x:v>220</x:v>
      </x:c>
      <x:c r="E894" s="104">
        <x:f t="shared" ref="E894:E901" si="136">E878</x:f>
        <x:v>18321</x:v>
      </x:c>
      <x:c r="F894" s="104">
        <x:f t="shared" ref="F894:F901" si="137">INT(C894*E894)</x:f>
        <x:v>9526</x:v>
      </x:c>
      <x:c r="G894" s="104">
        <x:f>G878</x:f>
        <x:v>47849</x:v>
      </x:c>
      <x:c r="H894" s="104">
        <x:f t="shared" si="133"/>
        <x:v>24881</x:v>
      </x:c>
      <x:c r="I894" s="104">
        <x:f>I878</x:f>
        <x:v>15965</x:v>
      </x:c>
      <x:c r="J894" s="104">
        <x:f>INT(C894*I894)</x:f>
        <x:v>8301</x:v>
      </x:c>
      <x:c r="K894" s="104">
        <x:f t="shared" si="134"/>
        <x:v>82135</x:v>
      </x:c>
      <x:c r="L894" s="104">
        <x:f t="shared" si="135"/>
        <x:v>42708</x:v>
      </x:c>
      <x:c r="M894" s="104"/>
      <x:c r="N894" s="100"/>
    </x:row>
    <x:row r="895" spans="1:14" s="5" customFormat="1" ht="19.5" customHeight="1">
      <x:c r="A895" s="101" t="s">
        <x:v>332</x:v>
      </x:c>
      <x:c r="B895" s="101" t="s">
        <x:v>1240</x:v>
      </x:c>
      <x:c r="C895" s="102">
        <x:v>1</x:v>
      </x:c>
      <x:c r="D895" s="103" t="s">
        <x:v>261</x:v>
      </x:c>
      <x:c r="E895" s="104">
        <x:f t="shared" si="136"/>
        <x:v>11400</x:v>
      </x:c>
      <x:c r="F895" s="104">
        <x:f t="shared" si="137"/>
        <x:v>11400</x:v>
      </x:c>
      <x:c r="G895" s="104"/>
      <x:c r="H895" s="104"/>
      <x:c r="I895" s="104"/>
      <x:c r="J895" s="104"/>
      <x:c r="K895" s="104">
        <x:f t="shared" si="134"/>
        <x:v>11400</x:v>
      </x:c>
      <x:c r="L895" s="104">
        <x:f t="shared" si="135"/>
        <x:v>11400</x:v>
      </x:c>
      <x:c r="M895" s="104"/>
      <x:c r="N895" s="100"/>
    </x:row>
    <x:row r="896" spans="1:14" s="5" customFormat="1" ht="19.5" customHeight="1">
      <x:c r="A896" s="101" t="s">
        <x:v>748</x:v>
      </x:c>
      <x:c r="B896" s="101" t="s">
        <x:v>86</x:v>
      </x:c>
      <x:c r="C896" s="102">
        <x:v>20</x:v>
      </x:c>
      <x:c r="D896" s="103" t="s">
        <x:v>266</x:v>
      </x:c>
      <x:c r="E896" s="104">
        <x:f t="shared" si="136"/>
        <x:v>400</x:v>
      </x:c>
      <x:c r="F896" s="104">
        <x:f t="shared" si="137"/>
        <x:v>8000</x:v>
      </x:c>
      <x:c r="G896" s="104"/>
      <x:c r="H896" s="104"/>
      <x:c r="I896" s="104"/>
      <x:c r="J896" s="104"/>
      <x:c r="K896" s="104">
        <x:f t="shared" si="134"/>
        <x:v>400</x:v>
      </x:c>
      <x:c r="L896" s="104">
        <x:f t="shared" si="135"/>
        <x:v>8000</x:v>
      </x:c>
      <x:c r="M896" s="104"/>
      <x:c r="N896" s="100"/>
    </x:row>
    <x:row r="897" spans="1:14" s="5" customFormat="1" ht="19.5" customHeight="1">
      <x:c r="A897" s="101" t="s">
        <x:v>239</x:v>
      </x:c>
      <x:c r="B897" s="101" t="s">
        <x:v>1232</x:v>
      </x:c>
      <x:c r="C897" s="102">
        <x:v>20.199999999999999</x:v>
      </x:c>
      <x:c r="D897" s="103" t="s">
        <x:v>270</x:v>
      </x:c>
      <x:c r="E897" s="104">
        <x:f t="shared" si="136"/>
        <x:v>33.299999999999997</x:v>
      </x:c>
      <x:c r="F897" s="104">
        <x:f t="shared" si="137"/>
        <x:v>672</x:v>
      </x:c>
      <x:c r="G897" s="104"/>
      <x:c r="H897" s="104"/>
      <x:c r="I897" s="104"/>
      <x:c r="J897" s="104"/>
      <x:c r="K897" s="104">
        <x:f t="shared" si="134"/>
        <x:v>33.299999999999997</x:v>
      </x:c>
      <x:c r="L897" s="104">
        <x:f t="shared" si="135"/>
        <x:v>672</x:v>
      </x:c>
      <x:c r="M897" s="104"/>
      <x:c r="N897" s="100"/>
    </x:row>
    <x:row r="898" spans="1:14" s="5" customFormat="1" ht="19.5" customHeight="1">
      <x:c r="A898" s="101" t="s">
        <x:v>580</x:v>
      </x:c>
      <x:c r="B898" s="101" t="s">
        <x:v>1337</x:v>
      </x:c>
      <x:c r="C898" s="102">
        <x:v>4.2000000000000002</x:v>
      </x:c>
      <x:c r="D898" s="103" t="s">
        <x:v>270</x:v>
      </x:c>
      <x:c r="E898" s="104">
        <x:f t="shared" si="136"/>
        <x:v>131</x:v>
      </x:c>
      <x:c r="F898" s="104">
        <x:f t="shared" si="137"/>
        <x:v>550</x:v>
      </x:c>
      <x:c r="G898" s="104"/>
      <x:c r="H898" s="104"/>
      <x:c r="I898" s="104"/>
      <x:c r="J898" s="104"/>
      <x:c r="K898" s="104">
        <x:f t="shared" si="134"/>
        <x:v>131</x:v>
      </x:c>
      <x:c r="L898" s="104">
        <x:f t="shared" si="135"/>
        <x:v>550</x:v>
      </x:c>
      <x:c r="M898" s="104"/>
      <x:c r="N898" s="100"/>
    </x:row>
    <x:row r="899" spans="1:14" s="5" customFormat="1" ht="19.5" customHeight="1">
      <x:c r="A899" s="101" t="s">
        <x:v>190</x:v>
      </x:c>
      <x:c r="B899" s="101" t="s">
        <x:v>572</x:v>
      </x:c>
      <x:c r="C899" s="102">
        <x:v>0.69999999999999996</x:v>
      </x:c>
      <x:c r="D899" s="103" t="s">
        <x:v>266</x:v>
      </x:c>
      <x:c r="E899" s="104">
        <x:f t="shared" si="136"/>
        <x:v>1470</x:v>
      </x:c>
      <x:c r="F899" s="104">
        <x:f t="shared" si="137"/>
        <x:v>1029</x:v>
      </x:c>
      <x:c r="G899" s="104"/>
      <x:c r="H899" s="104"/>
      <x:c r="I899" s="104"/>
      <x:c r="J899" s="104"/>
      <x:c r="K899" s="104">
        <x:f t="shared" si="134"/>
        <x:v>1470</x:v>
      </x:c>
      <x:c r="L899" s="104">
        <x:f t="shared" si="135"/>
        <x:v>1029</x:v>
      </x:c>
      <x:c r="M899" s="104"/>
      <x:c r="N899" s="100"/>
    </x:row>
    <x:row r="900" spans="1:14" s="5" customFormat="1" ht="19.5" customHeight="1">
      <x:c r="A900" s="101" t="s">
        <x:v>822</x:v>
      </x:c>
      <x:c r="B900" s="101" t="str">
        <x:f>B884</x:f>
        <x:v>트럭탑재형크레인10톤</x:v>
      </x:c>
      <x:c r="C900" s="102">
        <x:v>1</x:v>
      </x:c>
      <x:c r="D900" s="103" t="s">
        <x:v>148</x:v>
      </x:c>
      <x:c r="E900" s="104">
        <x:f t="shared" si="136"/>
        <x:v>989</x:v>
      </x:c>
      <x:c r="F900" s="104">
        <x:f t="shared" si="137"/>
        <x:v>989</x:v>
      </x:c>
      <x:c r="G900" s="104">
        <x:f>G884</x:f>
        <x:v>2093</x:v>
      </x:c>
      <x:c r="H900" s="104">
        <x:f>INT(C900*G900)</x:f>
        <x:v>2093</x:v>
      </x:c>
      <x:c r="I900" s="104">
        <x:f>I884</x:f>
        <x:v>1095</x:v>
      </x:c>
      <x:c r="J900" s="104">
        <x:f>INT(C900*I900)</x:f>
        <x:v>1095</x:v>
      </x:c>
      <x:c r="K900" s="104">
        <x:f t="shared" si="134"/>
        <x:v>4177</x:v>
      </x:c>
      <x:c r="L900" s="104">
        <x:f t="shared" si="135"/>
        <x:v>4177</x:v>
      </x:c>
      <x:c r="M900" s="104"/>
      <x:c r="N900" s="100"/>
    </x:row>
    <x:row r="901" spans="1:14" s="5" customFormat="1" ht="19.5" customHeight="1">
      <x:c r="A901" s="101" t="s">
        <x:v>540</x:v>
      </x:c>
      <x:c r="B901" s="101" t="str">
        <x:f>B885</x:f>
        <x:v>트럭탑재형크레인10톤</x:v>
      </x:c>
      <x:c r="C901" s="102">
        <x:v>1</x:v>
      </x:c>
      <x:c r="D901" s="103" t="s">
        <x:v>148</x:v>
      </x:c>
      <x:c r="E901" s="104">
        <x:f t="shared" si="136"/>
        <x:v>1458</x:v>
      </x:c>
      <x:c r="F901" s="104">
        <x:f t="shared" si="137"/>
        <x:v>1458</x:v>
      </x:c>
      <x:c r="G901" s="104">
        <x:f>G885</x:f>
        <x:v>3082</x:v>
      </x:c>
      <x:c r="H901" s="104">
        <x:f>INT(C901*G901)</x:f>
        <x:v>3082</x:v>
      </x:c>
      <x:c r="I901" s="104">
        <x:f>I885</x:f>
        <x:v>1614</x:v>
      </x:c>
      <x:c r="J901" s="104">
        <x:f>INT(C901*I901)</x:f>
        <x:v>1614</x:v>
      </x:c>
      <x:c r="K901" s="104">
        <x:f t="shared" si="134"/>
        <x:v>6154</x:v>
      </x:c>
      <x:c r="L901" s="104">
        <x:f t="shared" si="135"/>
        <x:v>6154</x:v>
      </x:c>
      <x:c r="M901" s="104"/>
      <x:c r="N901" s="100"/>
    </x:row>
    <x:row r="902" spans="1:14" s="5" customFormat="1" ht="19.5" customHeight="1">
      <x:c r="A902" s="101" t="s">
        <x:v>533</x:v>
      </x:c>
      <x:c r="B902" s="101"/>
      <x:c r="C902" s="102"/>
      <x:c r="D902" s="103"/>
      <x:c r="E902" s="104"/>
      <x:c r="F902" s="104">
        <x:f>SUM(F889:F901)</x:f>
        <x:v>44433</x:v>
      </x:c>
      <x:c r="G902" s="104"/>
      <x:c r="H902" s="104">
        <x:f>SUM(H889:H901)</x:f>
        <x:v>200598</x:v>
      </x:c>
      <x:c r="I902" s="104"/>
      <x:c r="J902" s="104">
        <x:f>SUM(J889:J901)</x:f>
        <x:v>20429</x:v>
      </x:c>
      <x:c r="K902" s="104"/>
      <x:c r="L902" s="104">
        <x:f>SUM(F902,H902,J902)</x:f>
        <x:v>265460</x:v>
      </x:c>
      <x:c r="M902" s="104"/>
      <x:c r="N902" s="100"/>
    </x:row>
    <x:row r="903" spans="1:14" s="5" customFormat="1" ht="19.5" customHeight="1">
      <x:c r="A903" s="105"/>
      <x:c r="B903" s="105"/>
      <x:c r="C903" s="106"/>
      <x:c r="D903" s="107"/>
      <x:c r="E903" s="108"/>
      <x:c r="F903" s="108"/>
      <x:c r="G903" s="108"/>
      <x:c r="H903" s="108"/>
      <x:c r="I903" s="108"/>
      <x:c r="J903" s="108"/>
      <x:c r="K903" s="108"/>
      <x:c r="L903" s="108"/>
      <x:c r="M903" s="108"/>
      <x:c r="N903" s="100"/>
    </x:row>
    <x:row r="904" spans="1:14" s="5" customFormat="1" ht="19.5" customHeight="1">
      <x:c r="A904" s="96" t="s">
        <x:v>1078</x:v>
      </x:c>
      <x:c r="B904" s="96" t="s">
        <x:v>251</x:v>
      </x:c>
      <x:c r="C904" s="97"/>
      <x:c r="D904" s="98" t="s">
        <x:v>148</x:v>
      </x:c>
      <x:c r="E904" s="99"/>
      <x:c r="F904" s="99"/>
      <x:c r="G904" s="99"/>
      <x:c r="H904" s="99"/>
      <x:c r="I904" s="99"/>
      <x:c r="J904" s="99"/>
      <x:c r="K904" s="99"/>
      <x:c r="L904" s="99"/>
      <x:c r="M904" s="99"/>
      <x:c r="N904" s="100"/>
    </x:row>
    <x:row r="905" spans="1:14" s="5" customFormat="1" ht="19.5" customHeight="1">
      <x:c r="A905" s="101" t="s">
        <x:v>153</x:v>
      </x:c>
      <x:c r="B905" s="101" t="s">
        <x:v>281</x:v>
      </x:c>
      <x:c r="C905" s="102">
        <x:v>0.40000000000000002</x:v>
      </x:c>
      <x:c r="D905" s="103" t="s">
        <x:v>250</x:v>
      </x:c>
      <x:c r="E905" s="104"/>
      <x:c r="F905" s="104"/>
      <x:c r="G905" s="104">
        <x:f>G889</x:f>
        <x:v>189749</x:v>
      </x:c>
      <x:c r="H905" s="104">
        <x:f t="shared" ref="H905:H910" si="138">INT(C905*G905)</x:f>
        <x:v>75899</x:v>
      </x:c>
      <x:c r="I905" s="104"/>
      <x:c r="J905" s="104"/>
      <x:c r="K905" s="104">
        <x:f t="shared" ref="K905:K917" si="139">SUM(E905,G905,I905)</x:f>
        <x:v>189749</x:v>
      </x:c>
      <x:c r="L905" s="104">
        <x:f t="shared" ref="L905:L917" si="140">SUM(F905,H905,J905)</x:f>
        <x:v>75899</x:v>
      </x:c>
      <x:c r="M905" s="104"/>
      <x:c r="N905" s="100"/>
    </x:row>
    <x:row r="906" spans="1:14" s="5" customFormat="1" ht="19.5" customHeight="1">
      <x:c r="A906" s="101" t="s">
        <x:v>862</x:v>
      </x:c>
      <x:c r="B906" s="101" t="s">
        <x:v>281</x:v>
      </x:c>
      <x:c r="C906" s="102">
        <x:v>0.10000000000000001</x:v>
      </x:c>
      <x:c r="D906" s="103" t="s">
        <x:v>250</x:v>
      </x:c>
      <x:c r="E906" s="104"/>
      <x:c r="F906" s="104"/>
      <x:c r="G906" s="104">
        <x:f>G890</x:f>
        <x:v>148510</x:v>
      </x:c>
      <x:c r="H906" s="104">
        <x:f t="shared" si="138"/>
        <x:v>14851</x:v>
      </x:c>
      <x:c r="I906" s="104"/>
      <x:c r="J906" s="104"/>
      <x:c r="K906" s="104">
        <x:f t="shared" si="139"/>
        <x:v>148510</x:v>
      </x:c>
      <x:c r="L906" s="104">
        <x:f t="shared" si="140"/>
        <x:v>14851</x:v>
      </x:c>
      <x:c r="M906" s="104"/>
      <x:c r="N906" s="100"/>
    </x:row>
    <x:row r="907" spans="1:14" s="5" customFormat="1" ht="19.5" customHeight="1">
      <x:c r="A907" s="101" t="s">
        <x:v>227</x:v>
      </x:c>
      <x:c r="B907" s="101" t="s">
        <x:v>123</x:v>
      </x:c>
      <x:c r="C907" s="102">
        <x:v>0.70999999999999996</x:v>
      </x:c>
      <x:c r="D907" s="103" t="s">
        <x:v>220</x:v>
      </x:c>
      <x:c r="E907" s="104">
        <x:f>E894</x:f>
        <x:v>18321</x:v>
      </x:c>
      <x:c r="F907" s="104">
        <x:f>INT(C907*E907)</x:f>
        <x:v>13007</x:v>
      </x:c>
      <x:c r="G907" s="104">
        <x:f>G894</x:f>
        <x:v>47849</x:v>
      </x:c>
      <x:c r="H907" s="104">
        <x:f t="shared" si="138"/>
        <x:v>33972</x:v>
      </x:c>
      <x:c r="I907" s="104">
        <x:f>I894</x:f>
        <x:v>15965</x:v>
      </x:c>
      <x:c r="J907" s="104">
        <x:f>INT(C907*I907)</x:f>
        <x:v>11335</x:v>
      </x:c>
      <x:c r="K907" s="104">
        <x:f t="shared" si="139"/>
        <x:v>82135</x:v>
      </x:c>
      <x:c r="L907" s="104">
        <x:f t="shared" si="140"/>
        <x:v>58314</x:v>
      </x:c>
      <x:c r="M907" s="104"/>
      <x:c r="N907" s="100"/>
    </x:row>
    <x:row r="908" spans="1:14" s="5" customFormat="1" ht="19.5" customHeight="1">
      <x:c r="A908" s="101" t="s">
        <x:v>153</x:v>
      </x:c>
      <x:c r="B908" s="101" t="s">
        <x:v>229</x:v>
      </x:c>
      <x:c r="C908" s="102">
        <x:v>0.31</x:v>
      </x:c>
      <x:c r="D908" s="103" t="s">
        <x:v>250</x:v>
      </x:c>
      <x:c r="E908" s="104"/>
      <x:c r="F908" s="104"/>
      <x:c r="G908" s="104">
        <x:f>G905</x:f>
        <x:v>189749</x:v>
      </x:c>
      <x:c r="H908" s="104">
        <x:f t="shared" si="138"/>
        <x:v>58822</x:v>
      </x:c>
      <x:c r="I908" s="104"/>
      <x:c r="J908" s="104"/>
      <x:c r="K908" s="104">
        <x:f t="shared" si="139"/>
        <x:v>189749</x:v>
      </x:c>
      <x:c r="L908" s="104">
        <x:f t="shared" si="140"/>
        <x:v>58822</x:v>
      </x:c>
      <x:c r="M908" s="104"/>
      <x:c r="N908" s="100"/>
    </x:row>
    <x:row r="909" spans="1:14" s="5" customFormat="1" ht="19.5" customHeight="1">
      <x:c r="A909" s="101" t="s">
        <x:v>862</x:v>
      </x:c>
      <x:c r="B909" s="101" t="s">
        <x:v>229</x:v>
      </x:c>
      <x:c r="C909" s="102">
        <x:v>0.14999999999999999</x:v>
      </x:c>
      <x:c r="D909" s="103" t="s">
        <x:v>250</x:v>
      </x:c>
      <x:c r="E909" s="104"/>
      <x:c r="F909" s="104"/>
      <x:c r="G909" s="104">
        <x:f>G906</x:f>
        <x:v>148510</x:v>
      </x:c>
      <x:c r="H909" s="104">
        <x:f t="shared" si="138"/>
        <x:v>22276</x:v>
      </x:c>
      <x:c r="I909" s="104"/>
      <x:c r="J909" s="104"/>
      <x:c r="K909" s="104">
        <x:f t="shared" si="139"/>
        <x:v>148510</x:v>
      </x:c>
      <x:c r="L909" s="104">
        <x:f t="shared" si="140"/>
        <x:v>22276</x:v>
      </x:c>
      <x:c r="M909" s="104"/>
      <x:c r="N909" s="100"/>
    </x:row>
    <x:row r="910" spans="1:14" s="5" customFormat="1" ht="19.5" customHeight="1">
      <x:c r="A910" s="101" t="s">
        <x:v>227</x:v>
      </x:c>
      <x:c r="B910" s="101" t="s">
        <x:v>123</x:v>
      </x:c>
      <x:c r="C910" s="102">
        <x:v>0.52000000000000002</x:v>
      </x:c>
      <x:c r="D910" s="103" t="s">
        <x:v>220</x:v>
      </x:c>
      <x:c r="E910" s="104">
        <x:f>E894</x:f>
        <x:v>18321</x:v>
      </x:c>
      <x:c r="F910" s="104">
        <x:f t="shared" ref="F910:F917" si="141">INT(C910*E910)</x:f>
        <x:v>9526</x:v>
      </x:c>
      <x:c r="G910" s="104">
        <x:f>G894</x:f>
        <x:v>47849</x:v>
      </x:c>
      <x:c r="H910" s="104">
        <x:f t="shared" si="138"/>
        <x:v>24881</x:v>
      </x:c>
      <x:c r="I910" s="104">
        <x:f>I894</x:f>
        <x:v>15965</x:v>
      </x:c>
      <x:c r="J910" s="104">
        <x:f>INT(C910*I910)</x:f>
        <x:v>8301</x:v>
      </x:c>
      <x:c r="K910" s="104">
        <x:f t="shared" si="139"/>
        <x:v>82135</x:v>
      </x:c>
      <x:c r="L910" s="104">
        <x:f t="shared" si="140"/>
        <x:v>42708</x:v>
      </x:c>
      <x:c r="M910" s="104"/>
      <x:c r="N910" s="100"/>
    </x:row>
    <x:row r="911" spans="1:14" s="5" customFormat="1" ht="19.5" customHeight="1">
      <x:c r="A911" s="101" t="s">
        <x:v>332</x:v>
      </x:c>
      <x:c r="B911" s="101" t="s">
        <x:v>1240</x:v>
      </x:c>
      <x:c r="C911" s="102">
        <x:v>1</x:v>
      </x:c>
      <x:c r="D911" s="103" t="s">
        <x:v>261</x:v>
      </x:c>
      <x:c r="E911" s="104">
        <x:f>자재단가표!D5</x:f>
        <x:v>11400</x:v>
      </x:c>
      <x:c r="F911" s="104">
        <x:f t="shared" si="141"/>
        <x:v>11400</x:v>
      </x:c>
      <x:c r="G911" s="104"/>
      <x:c r="H911" s="104"/>
      <x:c r="I911" s="104"/>
      <x:c r="J911" s="104"/>
      <x:c r="K911" s="104">
        <x:f t="shared" si="139"/>
        <x:v>11400</x:v>
      </x:c>
      <x:c r="L911" s="104">
        <x:f t="shared" si="140"/>
        <x:v>11400</x:v>
      </x:c>
      <x:c r="M911" s="104"/>
      <x:c r="N911" s="100"/>
    </x:row>
    <x:row r="912" spans="1:14" s="5" customFormat="1" ht="19.5" customHeight="1">
      <x:c r="A912" s="101" t="s">
        <x:v>748</x:v>
      </x:c>
      <x:c r="B912" s="101" t="s">
        <x:v>86</x:v>
      </x:c>
      <x:c r="C912" s="102">
        <x:v>20</x:v>
      </x:c>
      <x:c r="D912" s="103" t="s">
        <x:v>266</x:v>
      </x:c>
      <x:c r="E912" s="104">
        <x:f>E896</x:f>
        <x:v>400</x:v>
      </x:c>
      <x:c r="F912" s="104">
        <x:f t="shared" si="141"/>
        <x:v>8000</x:v>
      </x:c>
      <x:c r="G912" s="104"/>
      <x:c r="H912" s="104"/>
      <x:c r="I912" s="104"/>
      <x:c r="J912" s="104"/>
      <x:c r="K912" s="104">
        <x:f t="shared" si="139"/>
        <x:v>400</x:v>
      </x:c>
      <x:c r="L912" s="104">
        <x:f t="shared" si="140"/>
        <x:v>8000</x:v>
      </x:c>
      <x:c r="M912" s="104"/>
      <x:c r="N912" s="100"/>
    </x:row>
    <x:row r="913" spans="1:14" s="5" customFormat="1" ht="19.5" customHeight="1">
      <x:c r="A913" s="101" t="s">
        <x:v>239</x:v>
      </x:c>
      <x:c r="B913" s="101" t="s">
        <x:v>1232</x:v>
      </x:c>
      <x:c r="C913" s="102">
        <x:v>22</x:v>
      </x:c>
      <x:c r="D913" s="103" t="s">
        <x:v>270</x:v>
      </x:c>
      <x:c r="E913" s="104">
        <x:f>E897</x:f>
        <x:v>33.299999999999997</x:v>
      </x:c>
      <x:c r="F913" s="104">
        <x:f t="shared" si="141"/>
        <x:v>732</x:v>
      </x:c>
      <x:c r="G913" s="104"/>
      <x:c r="H913" s="104"/>
      <x:c r="I913" s="104"/>
      <x:c r="J913" s="104"/>
      <x:c r="K913" s="104">
        <x:f t="shared" si="139"/>
        <x:v>33.299999999999997</x:v>
      </x:c>
      <x:c r="L913" s="104">
        <x:f t="shared" si="140"/>
        <x:v>732</x:v>
      </x:c>
      <x:c r="M913" s="104"/>
      <x:c r="N913" s="100"/>
    </x:row>
    <x:row r="914" spans="1:14" s="5" customFormat="1" ht="19.5" customHeight="1">
      <x:c r="A914" s="101" t="s">
        <x:v>580</x:v>
      </x:c>
      <x:c r="B914" s="101" t="s">
        <x:v>1337</x:v>
      </x:c>
      <x:c r="C914" s="102">
        <x:v>4.7999999999999998</x:v>
      </x:c>
      <x:c r="D914" s="103" t="s">
        <x:v>270</x:v>
      </x:c>
      <x:c r="E914" s="104">
        <x:f>E898</x:f>
        <x:v>131</x:v>
      </x:c>
      <x:c r="F914" s="104">
        <x:f t="shared" si="141"/>
        <x:v>628</x:v>
      </x:c>
      <x:c r="G914" s="104"/>
      <x:c r="H914" s="104"/>
      <x:c r="I914" s="104"/>
      <x:c r="J914" s="104"/>
      <x:c r="K914" s="104">
        <x:f t="shared" si="139"/>
        <x:v>131</x:v>
      </x:c>
      <x:c r="L914" s="104">
        <x:f t="shared" si="140"/>
        <x:v>628</x:v>
      </x:c>
      <x:c r="M914" s="104"/>
      <x:c r="N914" s="100"/>
    </x:row>
    <x:row r="915" spans="1:14" s="5" customFormat="1" ht="19.5" customHeight="1">
      <x:c r="A915" s="101" t="s">
        <x:v>190</x:v>
      </x:c>
      <x:c r="B915" s="101" t="s">
        <x:v>572</x:v>
      </x:c>
      <x:c r="C915" s="102">
        <x:v>0.81000000000000005</x:v>
      </x:c>
      <x:c r="D915" s="103" t="s">
        <x:v>266</x:v>
      </x:c>
      <x:c r="E915" s="104">
        <x:f>E899</x:f>
        <x:v>1470</x:v>
      </x:c>
      <x:c r="F915" s="104">
        <x:f t="shared" si="141"/>
        <x:v>1190</x:v>
      </x:c>
      <x:c r="G915" s="104"/>
      <x:c r="H915" s="104"/>
      <x:c r="I915" s="104"/>
      <x:c r="J915" s="104"/>
      <x:c r="K915" s="104">
        <x:f t="shared" si="139"/>
        <x:v>1470</x:v>
      </x:c>
      <x:c r="L915" s="104">
        <x:f t="shared" si="140"/>
        <x:v>1190</x:v>
      </x:c>
      <x:c r="M915" s="104"/>
      <x:c r="N915" s="100"/>
    </x:row>
    <x:row r="916" spans="1:14" s="5" customFormat="1" ht="19.5" customHeight="1">
      <x:c r="A916" s="101" t="s">
        <x:v>822</x:v>
      </x:c>
      <x:c r="B916" s="101" t="str">
        <x:f>B900</x:f>
        <x:v>트럭탑재형크레인10톤</x:v>
      </x:c>
      <x:c r="C916" s="102">
        <x:v>1</x:v>
      </x:c>
      <x:c r="D916" s="103" t="s">
        <x:v>148</x:v>
      </x:c>
      <x:c r="E916" s="104">
        <x:f>기계단가산출목록!F8</x:f>
        <x:v>989</x:v>
      </x:c>
      <x:c r="F916" s="104">
        <x:f t="shared" si="141"/>
        <x:v>989</x:v>
      </x:c>
      <x:c r="G916" s="104">
        <x:f>기계단가산출목록!G8</x:f>
        <x:v>2093</x:v>
      </x:c>
      <x:c r="H916" s="104">
        <x:f>INT(C916*G916)</x:f>
        <x:v>2093</x:v>
      </x:c>
      <x:c r="I916" s="104">
        <x:f>기계단가산출목록!H8</x:f>
        <x:v>1095</x:v>
      </x:c>
      <x:c r="J916" s="104">
        <x:f>INT(C916*I916)</x:f>
        <x:v>1095</x:v>
      </x:c>
      <x:c r="K916" s="104">
        <x:f t="shared" si="139"/>
        <x:v>4177</x:v>
      </x:c>
      <x:c r="L916" s="104">
        <x:f t="shared" si="140"/>
        <x:v>4177</x:v>
      </x:c>
      <x:c r="M916" s="104"/>
      <x:c r="N916" s="100"/>
    </x:row>
    <x:row r="917" spans="1:14" s="5" customFormat="1" ht="19.5" customHeight="1">
      <x:c r="A917" s="101" t="s">
        <x:v>540</x:v>
      </x:c>
      <x:c r="B917" s="101" t="str">
        <x:f>B901</x:f>
        <x:v>트럭탑재형크레인10톤</x:v>
      </x:c>
      <x:c r="C917" s="102">
        <x:v>1</x:v>
      </x:c>
      <x:c r="D917" s="103" t="s">
        <x:v>148</x:v>
      </x:c>
      <x:c r="E917" s="104">
        <x:f>기계단가산출목록!F32</x:f>
        <x:v>1975</x:v>
      </x:c>
      <x:c r="F917" s="104">
        <x:f t="shared" si="141"/>
        <x:v>1975</x:v>
      </x:c>
      <x:c r="G917" s="104">
        <x:f>기계단가산출목록!G32</x:f>
        <x:v>4177</x:v>
      </x:c>
      <x:c r="H917" s="104">
        <x:f>INT(C917*G917)</x:f>
        <x:v>4177</x:v>
      </x:c>
      <x:c r="I917" s="104">
        <x:f>기계단가산출목록!H32</x:f>
        <x:v>2187</x:v>
      </x:c>
      <x:c r="J917" s="104">
        <x:f>INT(C917*I917)</x:f>
        <x:v>2187</x:v>
      </x:c>
      <x:c r="K917" s="104">
        <x:f t="shared" si="139"/>
        <x:v>8339</x:v>
      </x:c>
      <x:c r="L917" s="104">
        <x:f t="shared" si="140"/>
        <x:v>8339</x:v>
      </x:c>
      <x:c r="M917" s="104"/>
      <x:c r="N917" s="100"/>
    </x:row>
    <x:row r="918" spans="1:14" s="5" customFormat="1" ht="19.5" customHeight="1">
      <x:c r="A918" s="101" t="s">
        <x:v>533</x:v>
      </x:c>
      <x:c r="B918" s="101"/>
      <x:c r="C918" s="102"/>
      <x:c r="D918" s="103"/>
      <x:c r="E918" s="104"/>
      <x:c r="F918" s="104">
        <x:f>SUM(F905:F917)</x:f>
        <x:v>47447</x:v>
      </x:c>
      <x:c r="G918" s="104"/>
      <x:c r="H918" s="104">
        <x:f>SUM(H905:H917)</x:f>
        <x:v>236971</x:v>
      </x:c>
      <x:c r="I918" s="104"/>
      <x:c r="J918" s="104">
        <x:f>SUM(J905:J917)</x:f>
        <x:v>22918</x:v>
      </x:c>
      <x:c r="K918" s="104"/>
      <x:c r="L918" s="104">
        <x:f>SUM(F918,H918,J918)</x:f>
        <x:v>307336</x:v>
      </x:c>
      <x:c r="M918" s="104"/>
      <x:c r="N918" s="100"/>
    </x:row>
    <x:row r="919" spans="1:14" s="5" customFormat="1" ht="19.5" customHeight="1">
      <x:c r="A919" s="105"/>
      <x:c r="B919" s="105"/>
      <x:c r="C919" s="106"/>
      <x:c r="D919" s="107"/>
      <x:c r="E919" s="108"/>
      <x:c r="F919" s="108"/>
      <x:c r="G919" s="108"/>
      <x:c r="H919" s="108"/>
      <x:c r="I919" s="108"/>
      <x:c r="J919" s="108"/>
      <x:c r="K919" s="108"/>
      <x:c r="L919" s="108"/>
      <x:c r="M919" s="108"/>
      <x:c r="N919" s="100"/>
    </x:row>
    <x:row r="920" spans="1:14" s="5" customFormat="1" ht="19.5" customHeight="1">
      <x:c r="A920" s="96" t="s">
        <x:v>1150</x:v>
      </x:c>
      <x:c r="B920" s="96" t="s">
        <x:v>334</x:v>
      </x:c>
      <x:c r="C920" s="97"/>
      <x:c r="D920" s="98" t="s">
        <x:v>148</x:v>
      </x:c>
      <x:c r="E920" s="99"/>
      <x:c r="F920" s="99"/>
      <x:c r="G920" s="99"/>
      <x:c r="H920" s="99"/>
      <x:c r="I920" s="99"/>
      <x:c r="J920" s="99"/>
      <x:c r="K920" s="99"/>
      <x:c r="L920" s="99"/>
      <x:c r="M920" s="99"/>
      <x:c r="N920" s="100"/>
    </x:row>
    <x:row r="921" spans="1:14" s="5" customFormat="1" ht="19.5" customHeight="1">
      <x:c r="A921" s="101" t="s">
        <x:v>153</x:v>
      </x:c>
      <x:c r="B921" s="101" t="s">
        <x:v>281</x:v>
      </x:c>
      <x:c r="C921" s="102">
        <x:v>0.40000000000000002</x:v>
      </x:c>
      <x:c r="D921" s="103" t="s">
        <x:v>250</x:v>
      </x:c>
      <x:c r="E921" s="104"/>
      <x:c r="F921" s="104"/>
      <x:c r="G921" s="104">
        <x:f>G905</x:f>
        <x:v>189749</x:v>
      </x:c>
      <x:c r="H921" s="104">
        <x:f t="shared" ref="H921:H926" si="142">INT(C921*G921)</x:f>
        <x:v>75899</x:v>
      </x:c>
      <x:c r="I921" s="104"/>
      <x:c r="J921" s="104"/>
      <x:c r="K921" s="104">
        <x:f t="shared" ref="K921:K933" si="143">SUM(E921,G921,I921)</x:f>
        <x:v>189749</x:v>
      </x:c>
      <x:c r="L921" s="104">
        <x:f t="shared" ref="L921:L933" si="144">SUM(F921,H921,J921)</x:f>
        <x:v>75899</x:v>
      </x:c>
      <x:c r="M921" s="104"/>
      <x:c r="N921" s="100"/>
    </x:row>
    <x:row r="922" spans="1:14" s="5" customFormat="1" ht="19.5" customHeight="1">
      <x:c r="A922" s="101" t="s">
        <x:v>862</x:v>
      </x:c>
      <x:c r="B922" s="101" t="s">
        <x:v>281</x:v>
      </x:c>
      <x:c r="C922" s="102">
        <x:v>0.10000000000000001</x:v>
      </x:c>
      <x:c r="D922" s="103" t="s">
        <x:v>250</x:v>
      </x:c>
      <x:c r="E922" s="104"/>
      <x:c r="F922" s="104"/>
      <x:c r="G922" s="104">
        <x:f>G906</x:f>
        <x:v>148510</x:v>
      </x:c>
      <x:c r="H922" s="104">
        <x:f t="shared" si="142"/>
        <x:v>14851</x:v>
      </x:c>
      <x:c r="I922" s="104"/>
      <x:c r="J922" s="104"/>
      <x:c r="K922" s="104">
        <x:f t="shared" si="143"/>
        <x:v>148510</x:v>
      </x:c>
      <x:c r="L922" s="104">
        <x:f t="shared" si="144"/>
        <x:v>14851</x:v>
      </x:c>
      <x:c r="M922" s="104"/>
      <x:c r="N922" s="100"/>
    </x:row>
    <x:row r="923" spans="1:14" s="5" customFormat="1" ht="19.5" customHeight="1">
      <x:c r="A923" s="101" t="s">
        <x:v>227</x:v>
      </x:c>
      <x:c r="B923" s="101" t="s">
        <x:v>123</x:v>
      </x:c>
      <x:c r="C923" s="102">
        <x:v>0.70999999999999996</x:v>
      </x:c>
      <x:c r="D923" s="103" t="s">
        <x:v>220</x:v>
      </x:c>
      <x:c r="E923" s="104">
        <x:f>E910</x:f>
        <x:v>18321</x:v>
      </x:c>
      <x:c r="F923" s="104">
        <x:f>INT(C923*E923)</x:f>
        <x:v>13007</x:v>
      </x:c>
      <x:c r="G923" s="104">
        <x:f>G910</x:f>
        <x:v>47849</x:v>
      </x:c>
      <x:c r="H923" s="104">
        <x:f t="shared" si="142"/>
        <x:v>33972</x:v>
      </x:c>
      <x:c r="I923" s="104">
        <x:f>I910</x:f>
        <x:v>15965</x:v>
      </x:c>
      <x:c r="J923" s="104">
        <x:f>INT(C923*I923)</x:f>
        <x:v>11335</x:v>
      </x:c>
      <x:c r="K923" s="104">
        <x:f t="shared" si="143"/>
        <x:v>82135</x:v>
      </x:c>
      <x:c r="L923" s="104">
        <x:f t="shared" si="144"/>
        <x:v>58314</x:v>
      </x:c>
      <x:c r="M923" s="104"/>
      <x:c r="N923" s="100"/>
    </x:row>
    <x:row r="924" spans="1:14" s="5" customFormat="1" ht="19.5" customHeight="1">
      <x:c r="A924" s="101" t="s">
        <x:v>153</x:v>
      </x:c>
      <x:c r="B924" s="101" t="s">
        <x:v>229</x:v>
      </x:c>
      <x:c r="C924" s="102">
        <x:v>0.31</x:v>
      </x:c>
      <x:c r="D924" s="103" t="s">
        <x:v>250</x:v>
      </x:c>
      <x:c r="E924" s="104"/>
      <x:c r="F924" s="104"/>
      <x:c r="G924" s="104">
        <x:f>G921</x:f>
        <x:v>189749</x:v>
      </x:c>
      <x:c r="H924" s="104">
        <x:f t="shared" si="142"/>
        <x:v>58822</x:v>
      </x:c>
      <x:c r="I924" s="104"/>
      <x:c r="J924" s="104"/>
      <x:c r="K924" s="104">
        <x:f t="shared" si="143"/>
        <x:v>189749</x:v>
      </x:c>
      <x:c r="L924" s="104">
        <x:f t="shared" si="144"/>
        <x:v>58822</x:v>
      </x:c>
      <x:c r="M924" s="104"/>
      <x:c r="N924" s="100"/>
    </x:row>
    <x:row r="925" spans="1:14" s="5" customFormat="1" ht="19.5" customHeight="1">
      <x:c r="A925" s="101" t="s">
        <x:v>862</x:v>
      </x:c>
      <x:c r="B925" s="101" t="s">
        <x:v>229</x:v>
      </x:c>
      <x:c r="C925" s="102">
        <x:v>0.14999999999999999</x:v>
      </x:c>
      <x:c r="D925" s="103" t="s">
        <x:v>250</x:v>
      </x:c>
      <x:c r="E925" s="104"/>
      <x:c r="F925" s="104"/>
      <x:c r="G925" s="104">
        <x:f>G922</x:f>
        <x:v>148510</x:v>
      </x:c>
      <x:c r="H925" s="104">
        <x:f t="shared" si="142"/>
        <x:v>22276</x:v>
      </x:c>
      <x:c r="I925" s="104"/>
      <x:c r="J925" s="104"/>
      <x:c r="K925" s="104">
        <x:f t="shared" si="143"/>
        <x:v>148510</x:v>
      </x:c>
      <x:c r="L925" s="104">
        <x:f t="shared" si="144"/>
        <x:v>22276</x:v>
      </x:c>
      <x:c r="M925" s="104"/>
      <x:c r="N925" s="100"/>
    </x:row>
    <x:row r="926" spans="1:14" s="5" customFormat="1" ht="19.5" customHeight="1">
      <x:c r="A926" s="101" t="s">
        <x:v>227</x:v>
      </x:c>
      <x:c r="B926" s="101" t="s">
        <x:v>123</x:v>
      </x:c>
      <x:c r="C926" s="102">
        <x:v>0.52000000000000002</x:v>
      </x:c>
      <x:c r="D926" s="103" t="s">
        <x:v>220</x:v>
      </x:c>
      <x:c r="E926" s="104">
        <x:f t="shared" ref="E926:E933" si="145">E910</x:f>
        <x:v>18321</x:v>
      </x:c>
      <x:c r="F926" s="104">
        <x:f t="shared" ref="F926:F933" si="146">INT(C926*E926)</x:f>
        <x:v>9526</x:v>
      </x:c>
      <x:c r="G926" s="104">
        <x:f>G910</x:f>
        <x:v>47849</x:v>
      </x:c>
      <x:c r="H926" s="104">
        <x:f t="shared" si="142"/>
        <x:v>24881</x:v>
      </x:c>
      <x:c r="I926" s="104">
        <x:f>I910</x:f>
        <x:v>15965</x:v>
      </x:c>
      <x:c r="J926" s="104">
        <x:f>INT(C926*I926)</x:f>
        <x:v>8301</x:v>
      </x:c>
      <x:c r="K926" s="104">
        <x:f t="shared" si="143"/>
        <x:v>82135</x:v>
      </x:c>
      <x:c r="L926" s="104">
        <x:f t="shared" si="144"/>
        <x:v>42708</x:v>
      </x:c>
      <x:c r="M926" s="104"/>
      <x:c r="N926" s="100"/>
    </x:row>
    <x:row r="927" spans="1:14" s="5" customFormat="1" ht="19.5" customHeight="1">
      <x:c r="A927" s="101" t="s">
        <x:v>332</x:v>
      </x:c>
      <x:c r="B927" s="101" t="s">
        <x:v>1240</x:v>
      </x:c>
      <x:c r="C927" s="102">
        <x:v>1</x:v>
      </x:c>
      <x:c r="D927" s="103" t="s">
        <x:v>261</x:v>
      </x:c>
      <x:c r="E927" s="104">
        <x:f t="shared" si="145"/>
        <x:v>11400</x:v>
      </x:c>
      <x:c r="F927" s="104">
        <x:f t="shared" si="146"/>
        <x:v>11400</x:v>
      </x:c>
      <x:c r="G927" s="104"/>
      <x:c r="H927" s="104"/>
      <x:c r="I927" s="104"/>
      <x:c r="J927" s="104"/>
      <x:c r="K927" s="104">
        <x:f t="shared" si="143"/>
        <x:v>11400</x:v>
      </x:c>
      <x:c r="L927" s="104">
        <x:f t="shared" si="144"/>
        <x:v>11400</x:v>
      </x:c>
      <x:c r="M927" s="104"/>
      <x:c r="N927" s="100"/>
    </x:row>
    <x:row r="928" spans="1:14" s="5" customFormat="1" ht="19.5" customHeight="1">
      <x:c r="A928" s="101" t="s">
        <x:v>748</x:v>
      </x:c>
      <x:c r="B928" s="101" t="s">
        <x:v>86</x:v>
      </x:c>
      <x:c r="C928" s="102">
        <x:v>20</x:v>
      </x:c>
      <x:c r="D928" s="103" t="s">
        <x:v>266</x:v>
      </x:c>
      <x:c r="E928" s="104">
        <x:f t="shared" si="145"/>
        <x:v>400</x:v>
      </x:c>
      <x:c r="F928" s="104">
        <x:f t="shared" si="146"/>
        <x:v>8000</x:v>
      </x:c>
      <x:c r="G928" s="104"/>
      <x:c r="H928" s="104"/>
      <x:c r="I928" s="104"/>
      <x:c r="J928" s="104"/>
      <x:c r="K928" s="104">
        <x:f t="shared" si="143"/>
        <x:v>400</x:v>
      </x:c>
      <x:c r="L928" s="104">
        <x:f t="shared" si="144"/>
        <x:v>8000</x:v>
      </x:c>
      <x:c r="M928" s="104"/>
      <x:c r="N928" s="100"/>
    </x:row>
    <x:row r="929" spans="1:14" s="5" customFormat="1" ht="19.5" customHeight="1">
      <x:c r="A929" s="101" t="s">
        <x:v>239</x:v>
      </x:c>
      <x:c r="B929" s="101" t="s">
        <x:v>1232</x:v>
      </x:c>
      <x:c r="C929" s="102">
        <x:v>23</x:v>
      </x:c>
      <x:c r="D929" s="103" t="s">
        <x:v>270</x:v>
      </x:c>
      <x:c r="E929" s="104">
        <x:f t="shared" si="145"/>
        <x:v>33.299999999999997</x:v>
      </x:c>
      <x:c r="F929" s="104">
        <x:f t="shared" si="146"/>
        <x:v>765</x:v>
      </x:c>
      <x:c r="G929" s="104"/>
      <x:c r="H929" s="104"/>
      <x:c r="I929" s="104"/>
      <x:c r="J929" s="104"/>
      <x:c r="K929" s="104">
        <x:f t="shared" si="143"/>
        <x:v>33.299999999999997</x:v>
      </x:c>
      <x:c r="L929" s="104">
        <x:f t="shared" si="144"/>
        <x:v>765</x:v>
      </x:c>
      <x:c r="M929" s="104"/>
      <x:c r="N929" s="100"/>
    </x:row>
    <x:row r="930" spans="1:14" s="5" customFormat="1" ht="19.5" customHeight="1">
      <x:c r="A930" s="101" t="s">
        <x:v>580</x:v>
      </x:c>
      <x:c r="B930" s="101" t="s">
        <x:v>1337</x:v>
      </x:c>
      <x:c r="C930" s="102">
        <x:v>5.4000000000000004</x:v>
      </x:c>
      <x:c r="D930" s="103" t="s">
        <x:v>270</x:v>
      </x:c>
      <x:c r="E930" s="104">
        <x:f t="shared" si="145"/>
        <x:v>131</x:v>
      </x:c>
      <x:c r="F930" s="104">
        <x:f t="shared" si="146"/>
        <x:v>707</x:v>
      </x:c>
      <x:c r="G930" s="104"/>
      <x:c r="H930" s="104"/>
      <x:c r="I930" s="104"/>
      <x:c r="J930" s="104"/>
      <x:c r="K930" s="104">
        <x:f t="shared" si="143"/>
        <x:v>131</x:v>
      </x:c>
      <x:c r="L930" s="104">
        <x:f t="shared" si="144"/>
        <x:v>707</x:v>
      </x:c>
      <x:c r="M930" s="104"/>
      <x:c r="N930" s="100"/>
    </x:row>
    <x:row r="931" spans="1:14" s="5" customFormat="1" ht="19.5" customHeight="1">
      <x:c r="A931" s="101" t="s">
        <x:v>190</x:v>
      </x:c>
      <x:c r="B931" s="101" t="s">
        <x:v>572</x:v>
      </x:c>
      <x:c r="C931" s="102">
        <x:v>0.92000000000000004</x:v>
      </x:c>
      <x:c r="D931" s="103" t="s">
        <x:v>266</x:v>
      </x:c>
      <x:c r="E931" s="104">
        <x:f t="shared" si="145"/>
        <x:v>1470</x:v>
      </x:c>
      <x:c r="F931" s="104">
        <x:f t="shared" si="146"/>
        <x:v>1352</x:v>
      </x:c>
      <x:c r="G931" s="104"/>
      <x:c r="H931" s="104"/>
      <x:c r="I931" s="104"/>
      <x:c r="J931" s="104"/>
      <x:c r="K931" s="104">
        <x:f t="shared" si="143"/>
        <x:v>1470</x:v>
      </x:c>
      <x:c r="L931" s="104">
        <x:f t="shared" si="144"/>
        <x:v>1352</x:v>
      </x:c>
      <x:c r="M931" s="104"/>
      <x:c r="N931" s="100"/>
    </x:row>
    <x:row r="932" spans="1:14" s="5" customFormat="1" ht="19.5" customHeight="1">
      <x:c r="A932" s="101" t="s">
        <x:v>822</x:v>
      </x:c>
      <x:c r="B932" s="101" t="str">
        <x:f>B916</x:f>
        <x:v>트럭탑재형크레인10톤</x:v>
      </x:c>
      <x:c r="C932" s="102">
        <x:v>1</x:v>
      </x:c>
      <x:c r="D932" s="103" t="s">
        <x:v>148</x:v>
      </x:c>
      <x:c r="E932" s="104">
        <x:f t="shared" si="145"/>
        <x:v>989</x:v>
      </x:c>
      <x:c r="F932" s="104">
        <x:f t="shared" si="146"/>
        <x:v>989</x:v>
      </x:c>
      <x:c r="G932" s="104">
        <x:f>G916</x:f>
        <x:v>2093</x:v>
      </x:c>
      <x:c r="H932" s="104">
        <x:f>INT(C932*G932)</x:f>
        <x:v>2093</x:v>
      </x:c>
      <x:c r="I932" s="104">
        <x:f>I916</x:f>
        <x:v>1095</x:v>
      </x:c>
      <x:c r="J932" s="104">
        <x:f>INT(C932*I932)</x:f>
        <x:v>1095</x:v>
      </x:c>
      <x:c r="K932" s="104">
        <x:f t="shared" si="143"/>
        <x:v>4177</x:v>
      </x:c>
      <x:c r="L932" s="104">
        <x:f t="shared" si="144"/>
        <x:v>4177</x:v>
      </x:c>
      <x:c r="M932" s="104"/>
      <x:c r="N932" s="100"/>
    </x:row>
    <x:row r="933" spans="1:14" s="5" customFormat="1" ht="19.5" customHeight="1">
      <x:c r="A933" s="101" t="s">
        <x:v>540</x:v>
      </x:c>
      <x:c r="B933" s="101" t="str">
        <x:f>B917</x:f>
        <x:v>트럭탑재형크레인10톤</x:v>
      </x:c>
      <x:c r="C933" s="102">
        <x:v>1</x:v>
      </x:c>
      <x:c r="D933" s="103" t="s">
        <x:v>148</x:v>
      </x:c>
      <x:c r="E933" s="104">
        <x:f t="shared" si="145"/>
        <x:v>1975</x:v>
      </x:c>
      <x:c r="F933" s="104">
        <x:f t="shared" si="146"/>
        <x:v>1975</x:v>
      </x:c>
      <x:c r="G933" s="104">
        <x:f>G917</x:f>
        <x:v>4177</x:v>
      </x:c>
      <x:c r="H933" s="104">
        <x:f>INT(C933*G933)</x:f>
        <x:v>4177</x:v>
      </x:c>
      <x:c r="I933" s="104">
        <x:f>I917</x:f>
        <x:v>2187</x:v>
      </x:c>
      <x:c r="J933" s="104">
        <x:f>INT(C933*I933)</x:f>
        <x:v>2187</x:v>
      </x:c>
      <x:c r="K933" s="104">
        <x:f t="shared" si="143"/>
        <x:v>8339</x:v>
      </x:c>
      <x:c r="L933" s="104">
        <x:f t="shared" si="144"/>
        <x:v>8339</x:v>
      </x:c>
      <x:c r="M933" s="104"/>
      <x:c r="N933" s="100"/>
    </x:row>
    <x:row r="934" spans="1:14" s="5" customFormat="1" ht="19.5" customHeight="1">
      <x:c r="A934" s="101" t="s">
        <x:v>533</x:v>
      </x:c>
      <x:c r="B934" s="101"/>
      <x:c r="C934" s="102"/>
      <x:c r="D934" s="103"/>
      <x:c r="E934" s="104"/>
      <x:c r="F934" s="104">
        <x:f>SUM(F921:F933)</x:f>
        <x:v>47721</x:v>
      </x:c>
      <x:c r="G934" s="104"/>
      <x:c r="H934" s="104">
        <x:f>SUM(H921:H933)</x:f>
        <x:v>236971</x:v>
      </x:c>
      <x:c r="I934" s="104"/>
      <x:c r="J934" s="104">
        <x:f>SUM(J921:J933)</x:f>
        <x:v>22918</x:v>
      </x:c>
      <x:c r="K934" s="104"/>
      <x:c r="L934" s="104">
        <x:f>SUM(F934,H934,J934)</x:f>
        <x:v>307610</x:v>
      </x:c>
      <x:c r="M934" s="104"/>
      <x:c r="N934" s="100"/>
    </x:row>
    <x:row r="935" spans="1:14" s="5" customFormat="1" ht="19.5" customHeight="1">
      <x:c r="A935" s="105"/>
      <x:c r="B935" s="105"/>
      <x:c r="C935" s="106"/>
      <x:c r="D935" s="107"/>
      <x:c r="E935" s="108"/>
      <x:c r="F935" s="108"/>
      <x:c r="G935" s="108"/>
      <x:c r="H935" s="108"/>
      <x:c r="I935" s="108"/>
      <x:c r="J935" s="108"/>
      <x:c r="K935" s="108"/>
      <x:c r="L935" s="108"/>
      <x:c r="M935" s="108"/>
      <x:c r="N935" s="100"/>
    </x:row>
    <x:row r="936" spans="1:14" s="5" customFormat="1" ht="19.5" customHeight="1">
      <x:c r="A936" s="96" t="s">
        <x:v>1179</x:v>
      </x:c>
      <x:c r="B936" s="96" t="s">
        <x:v>179</x:v>
      </x:c>
      <x:c r="C936" s="97"/>
      <x:c r="D936" s="98" t="s">
        <x:v>148</x:v>
      </x:c>
      <x:c r="E936" s="99"/>
      <x:c r="F936" s="99"/>
      <x:c r="G936" s="99"/>
      <x:c r="H936" s="99"/>
      <x:c r="I936" s="99"/>
      <x:c r="J936" s="99"/>
      <x:c r="K936" s="99"/>
      <x:c r="L936" s="99"/>
      <x:c r="M936" s="99"/>
      <x:c r="N936" s="100"/>
    </x:row>
    <x:row r="937" spans="1:14" s="5" customFormat="1" ht="19.5" customHeight="1">
      <x:c r="A937" s="101" t="s">
        <x:v>153</x:v>
      </x:c>
      <x:c r="B937" s="101" t="s">
        <x:v>281</x:v>
      </x:c>
      <x:c r="C937" s="102">
        <x:v>0.40000000000000002</x:v>
      </x:c>
      <x:c r="D937" s="103" t="s">
        <x:v>250</x:v>
      </x:c>
      <x:c r="E937" s="104"/>
      <x:c r="F937" s="104"/>
      <x:c r="G937" s="104">
        <x:f>G921</x:f>
        <x:v>189749</x:v>
      </x:c>
      <x:c r="H937" s="104">
        <x:f t="shared" ref="H937:H942" si="147">INT(C937*G937)</x:f>
        <x:v>75899</x:v>
      </x:c>
      <x:c r="I937" s="104"/>
      <x:c r="J937" s="104"/>
      <x:c r="K937" s="104">
        <x:f t="shared" ref="K937:K949" si="148">SUM(E937,G937,I937)</x:f>
        <x:v>189749</x:v>
      </x:c>
      <x:c r="L937" s="104">
        <x:f t="shared" ref="L937:L949" si="149">SUM(F937,H937,J937)</x:f>
        <x:v>75899</x:v>
      </x:c>
      <x:c r="M937" s="104"/>
      <x:c r="N937" s="100"/>
    </x:row>
    <x:row r="938" spans="1:14" s="5" customFormat="1" ht="19.5" customHeight="1">
      <x:c r="A938" s="101" t="s">
        <x:v>862</x:v>
      </x:c>
      <x:c r="B938" s="101" t="s">
        <x:v>281</x:v>
      </x:c>
      <x:c r="C938" s="102">
        <x:v>0.10000000000000001</x:v>
      </x:c>
      <x:c r="D938" s="103" t="s">
        <x:v>250</x:v>
      </x:c>
      <x:c r="E938" s="104"/>
      <x:c r="F938" s="104"/>
      <x:c r="G938" s="104">
        <x:f>G922</x:f>
        <x:v>148510</x:v>
      </x:c>
      <x:c r="H938" s="104">
        <x:f t="shared" si="147"/>
        <x:v>14851</x:v>
      </x:c>
      <x:c r="I938" s="104"/>
      <x:c r="J938" s="104"/>
      <x:c r="K938" s="104">
        <x:f t="shared" si="148"/>
        <x:v>148510</x:v>
      </x:c>
      <x:c r="L938" s="104">
        <x:f t="shared" si="149"/>
        <x:v>14851</x:v>
      </x:c>
      <x:c r="M938" s="104"/>
      <x:c r="N938" s="100"/>
    </x:row>
    <x:row r="939" spans="1:14" s="5" customFormat="1" ht="19.5" customHeight="1">
      <x:c r="A939" s="101" t="s">
        <x:v>227</x:v>
      </x:c>
      <x:c r="B939" s="101" t="s">
        <x:v>123</x:v>
      </x:c>
      <x:c r="C939" s="102">
        <x:v>0.70999999999999996</x:v>
      </x:c>
      <x:c r="D939" s="103" t="s">
        <x:v>220</x:v>
      </x:c>
      <x:c r="E939" s="104">
        <x:f>E926</x:f>
        <x:v>18321</x:v>
      </x:c>
      <x:c r="F939" s="104">
        <x:f>INT(C939*E939)</x:f>
        <x:v>13007</x:v>
      </x:c>
      <x:c r="G939" s="104">
        <x:f>G926</x:f>
        <x:v>47849</x:v>
      </x:c>
      <x:c r="H939" s="104">
        <x:f t="shared" si="147"/>
        <x:v>33972</x:v>
      </x:c>
      <x:c r="I939" s="104">
        <x:f>I926</x:f>
        <x:v>15965</x:v>
      </x:c>
      <x:c r="J939" s="104">
        <x:f>INT(C939*I939)</x:f>
        <x:v>11335</x:v>
      </x:c>
      <x:c r="K939" s="104">
        <x:f t="shared" si="148"/>
        <x:v>82135</x:v>
      </x:c>
      <x:c r="L939" s="104">
        <x:f t="shared" si="149"/>
        <x:v>58314</x:v>
      </x:c>
      <x:c r="M939" s="104"/>
      <x:c r="N939" s="100"/>
    </x:row>
    <x:row r="940" spans="1:14" s="5" customFormat="1" ht="19.5" customHeight="1">
      <x:c r="A940" s="101" t="s">
        <x:v>153</x:v>
      </x:c>
      <x:c r="B940" s="101" t="s">
        <x:v>229</x:v>
      </x:c>
      <x:c r="C940" s="102">
        <x:v>0.31</x:v>
      </x:c>
      <x:c r="D940" s="103" t="s">
        <x:v>250</x:v>
      </x:c>
      <x:c r="E940" s="104"/>
      <x:c r="F940" s="104"/>
      <x:c r="G940" s="104">
        <x:f>G937</x:f>
        <x:v>189749</x:v>
      </x:c>
      <x:c r="H940" s="104">
        <x:f t="shared" si="147"/>
        <x:v>58822</x:v>
      </x:c>
      <x:c r="I940" s="104"/>
      <x:c r="J940" s="104"/>
      <x:c r="K940" s="104">
        <x:f t="shared" si="148"/>
        <x:v>189749</x:v>
      </x:c>
      <x:c r="L940" s="104">
        <x:f t="shared" si="149"/>
        <x:v>58822</x:v>
      </x:c>
      <x:c r="M940" s="104"/>
      <x:c r="N940" s="100"/>
    </x:row>
    <x:row r="941" spans="1:14" s="5" customFormat="1" ht="19.5" customHeight="1">
      <x:c r="A941" s="101" t="s">
        <x:v>862</x:v>
      </x:c>
      <x:c r="B941" s="101" t="s">
        <x:v>229</x:v>
      </x:c>
      <x:c r="C941" s="102">
        <x:v>0.14999999999999999</x:v>
      </x:c>
      <x:c r="D941" s="103" t="s">
        <x:v>250</x:v>
      </x:c>
      <x:c r="E941" s="104"/>
      <x:c r="F941" s="104"/>
      <x:c r="G941" s="104">
        <x:f>G938</x:f>
        <x:v>148510</x:v>
      </x:c>
      <x:c r="H941" s="104">
        <x:f t="shared" si="147"/>
        <x:v>22276</x:v>
      </x:c>
      <x:c r="I941" s="104"/>
      <x:c r="J941" s="104"/>
      <x:c r="K941" s="104">
        <x:f t="shared" si="148"/>
        <x:v>148510</x:v>
      </x:c>
      <x:c r="L941" s="104">
        <x:f t="shared" si="149"/>
        <x:v>22276</x:v>
      </x:c>
      <x:c r="M941" s="104"/>
      <x:c r="N941" s="100"/>
    </x:row>
    <x:row r="942" spans="1:14" s="5" customFormat="1" ht="19.5" customHeight="1">
      <x:c r="A942" s="101" t="s">
        <x:v>227</x:v>
      </x:c>
      <x:c r="B942" s="101" t="s">
        <x:v>123</x:v>
      </x:c>
      <x:c r="C942" s="102">
        <x:v>0.52000000000000002</x:v>
      </x:c>
      <x:c r="D942" s="103" t="s">
        <x:v>220</x:v>
      </x:c>
      <x:c r="E942" s="104">
        <x:f t="shared" ref="E942:E949" si="150">E926</x:f>
        <x:v>18321</x:v>
      </x:c>
      <x:c r="F942" s="104">
        <x:f>INT(C942*E942)</x:f>
        <x:v>9526</x:v>
      </x:c>
      <x:c r="G942" s="104">
        <x:f>G926</x:f>
        <x:v>47849</x:v>
      </x:c>
      <x:c r="H942" s="104">
        <x:f t="shared" si="147"/>
        <x:v>24881</x:v>
      </x:c>
      <x:c r="I942" s="104">
        <x:f>I926</x:f>
        <x:v>15965</x:v>
      </x:c>
      <x:c r="J942" s="104">
        <x:f>INT(C942*I942)</x:f>
        <x:v>8301</x:v>
      </x:c>
      <x:c r="K942" s="104">
        <x:f>SUM(E942,G942,I942)</x:f>
        <x:v>82135</x:v>
      </x:c>
      <x:c r="L942" s="104">
        <x:f>SUM(F942,H942,J942)</x:f>
        <x:v>42708</x:v>
      </x:c>
      <x:c r="M942" s="104"/>
      <x:c r="N942" s="100"/>
    </x:row>
    <x:row r="943" spans="1:14" s="5" customFormat="1" ht="19.5" customHeight="1">
      <x:c r="A943" s="101" t="s">
        <x:v>332</x:v>
      </x:c>
      <x:c r="B943" s="101" t="s">
        <x:v>1240</x:v>
      </x:c>
      <x:c r="C943" s="102">
        <x:v>1</x:v>
      </x:c>
      <x:c r="D943" s="103" t="s">
        <x:v>261</x:v>
      </x:c>
      <x:c r="E943" s="104">
        <x:f t="shared" si="150"/>
        <x:v>11400</x:v>
      </x:c>
      <x:c r="F943" s="104">
        <x:f t="shared" ref="F943:F949" si="151">INT(C943*E943)</x:f>
        <x:v>11400</x:v>
      </x:c>
      <x:c r="G943" s="104"/>
      <x:c r="H943" s="104"/>
      <x:c r="I943" s="104"/>
      <x:c r="J943" s="104"/>
      <x:c r="K943" s="104">
        <x:f t="shared" si="148"/>
        <x:v>11400</x:v>
      </x:c>
      <x:c r="L943" s="104">
        <x:f t="shared" si="149"/>
        <x:v>11400</x:v>
      </x:c>
      <x:c r="M943" s="104"/>
      <x:c r="N943" s="100"/>
    </x:row>
    <x:row r="944" spans="1:14" s="5" customFormat="1" ht="19.5" customHeight="1">
      <x:c r="A944" s="101" t="s">
        <x:v>748</x:v>
      </x:c>
      <x:c r="B944" s="101" t="s">
        <x:v>86</x:v>
      </x:c>
      <x:c r="C944" s="102">
        <x:v>20</x:v>
      </x:c>
      <x:c r="D944" s="103" t="s">
        <x:v>266</x:v>
      </x:c>
      <x:c r="E944" s="104">
        <x:f t="shared" si="150"/>
        <x:v>400</x:v>
      </x:c>
      <x:c r="F944" s="104">
        <x:f t="shared" si="151"/>
        <x:v>8000</x:v>
      </x:c>
      <x:c r="G944" s="104"/>
      <x:c r="H944" s="104"/>
      <x:c r="I944" s="104"/>
      <x:c r="J944" s="104"/>
      <x:c r="K944" s="104">
        <x:f t="shared" si="148"/>
        <x:v>400</x:v>
      </x:c>
      <x:c r="L944" s="104">
        <x:f t="shared" si="149"/>
        <x:v>8000</x:v>
      </x:c>
      <x:c r="M944" s="104"/>
      <x:c r="N944" s="100"/>
    </x:row>
    <x:row r="945" spans="1:14" s="5" customFormat="1" ht="19.5" customHeight="1">
      <x:c r="A945" s="101" t="s">
        <x:v>239</x:v>
      </x:c>
      <x:c r="B945" s="101" t="s">
        <x:v>1232</x:v>
      </x:c>
      <x:c r="C945" s="102">
        <x:v>24</x:v>
      </x:c>
      <x:c r="D945" s="103" t="s">
        <x:v>270</x:v>
      </x:c>
      <x:c r="E945" s="104">
        <x:f t="shared" si="150"/>
        <x:v>33.299999999999997</x:v>
      </x:c>
      <x:c r="F945" s="104">
        <x:f t="shared" si="151"/>
        <x:v>799</x:v>
      </x:c>
      <x:c r="G945" s="104"/>
      <x:c r="H945" s="104"/>
      <x:c r="I945" s="104"/>
      <x:c r="J945" s="104"/>
      <x:c r="K945" s="104">
        <x:f t="shared" si="148"/>
        <x:v>33.299999999999997</x:v>
      </x:c>
      <x:c r="L945" s="104">
        <x:f t="shared" si="149"/>
        <x:v>799</x:v>
      </x:c>
      <x:c r="M945" s="104"/>
      <x:c r="N945" s="100"/>
    </x:row>
    <x:row r="946" spans="1:14" s="5" customFormat="1" ht="19.5" customHeight="1">
      <x:c r="A946" s="101" t="s">
        <x:v>580</x:v>
      </x:c>
      <x:c r="B946" s="101" t="s">
        <x:v>1337</x:v>
      </x:c>
      <x:c r="C946" s="102">
        <x:v>6.0999999999999996</x:v>
      </x:c>
      <x:c r="D946" s="103" t="s">
        <x:v>270</x:v>
      </x:c>
      <x:c r="E946" s="104">
        <x:f t="shared" si="150"/>
        <x:v>131</x:v>
      </x:c>
      <x:c r="F946" s="104">
        <x:f t="shared" si="151"/>
        <x:v>799</x:v>
      </x:c>
      <x:c r="G946" s="104"/>
      <x:c r="H946" s="104"/>
      <x:c r="I946" s="104"/>
      <x:c r="J946" s="104"/>
      <x:c r="K946" s="104">
        <x:f t="shared" si="148"/>
        <x:v>131</x:v>
      </x:c>
      <x:c r="L946" s="104">
        <x:f t="shared" si="149"/>
        <x:v>799</x:v>
      </x:c>
      <x:c r="M946" s="104"/>
      <x:c r="N946" s="100"/>
    </x:row>
    <x:row r="947" spans="1:14" s="5" customFormat="1" ht="19.5" customHeight="1">
      <x:c r="A947" s="101" t="s">
        <x:v>190</x:v>
      </x:c>
      <x:c r="B947" s="101" t="s">
        <x:v>572</x:v>
      </x:c>
      <x:c r="C947" s="102">
        <x:v>1.04</x:v>
      </x:c>
      <x:c r="D947" s="103" t="s">
        <x:v>266</x:v>
      </x:c>
      <x:c r="E947" s="104">
        <x:f t="shared" si="150"/>
        <x:v>1470</x:v>
      </x:c>
      <x:c r="F947" s="104">
        <x:f t="shared" si="151"/>
        <x:v>1528</x:v>
      </x:c>
      <x:c r="G947" s="104"/>
      <x:c r="H947" s="104"/>
      <x:c r="I947" s="104"/>
      <x:c r="J947" s="104"/>
      <x:c r="K947" s="104">
        <x:f t="shared" si="148"/>
        <x:v>1470</x:v>
      </x:c>
      <x:c r="L947" s="104">
        <x:f t="shared" si="149"/>
        <x:v>1528</x:v>
      </x:c>
      <x:c r="M947" s="104"/>
      <x:c r="N947" s="100"/>
    </x:row>
    <x:row r="948" spans="1:14" s="5" customFormat="1" ht="19.5" customHeight="1">
      <x:c r="A948" s="101" t="s">
        <x:v>822</x:v>
      </x:c>
      <x:c r="B948" s="101" t="str">
        <x:f>B932</x:f>
        <x:v>트럭탑재형크레인10톤</x:v>
      </x:c>
      <x:c r="C948" s="102">
        <x:v>1</x:v>
      </x:c>
      <x:c r="D948" s="103" t="s">
        <x:v>148</x:v>
      </x:c>
      <x:c r="E948" s="104">
        <x:f t="shared" si="150"/>
        <x:v>989</x:v>
      </x:c>
      <x:c r="F948" s="104">
        <x:f t="shared" si="151"/>
        <x:v>989</x:v>
      </x:c>
      <x:c r="G948" s="104">
        <x:f>G932</x:f>
        <x:v>2093</x:v>
      </x:c>
      <x:c r="H948" s="104">
        <x:f>INT(C948*G948)</x:f>
        <x:v>2093</x:v>
      </x:c>
      <x:c r="I948" s="104">
        <x:f>I932</x:f>
        <x:v>1095</x:v>
      </x:c>
      <x:c r="J948" s="104">
        <x:f>INT(C948*I948)</x:f>
        <x:v>1095</x:v>
      </x:c>
      <x:c r="K948" s="104">
        <x:f t="shared" si="148"/>
        <x:v>4177</x:v>
      </x:c>
      <x:c r="L948" s="104">
        <x:f t="shared" si="149"/>
        <x:v>4177</x:v>
      </x:c>
      <x:c r="M948" s="104"/>
      <x:c r="N948" s="100"/>
    </x:row>
    <x:row r="949" spans="1:14" s="5" customFormat="1" ht="19.5" customHeight="1">
      <x:c r="A949" s="101" t="s">
        <x:v>540</x:v>
      </x:c>
      <x:c r="B949" s="101" t="str">
        <x:f>B933</x:f>
        <x:v>트럭탑재형크레인10톤</x:v>
      </x:c>
      <x:c r="C949" s="102">
        <x:v>1</x:v>
      </x:c>
      <x:c r="D949" s="103" t="s">
        <x:v>148</x:v>
      </x:c>
      <x:c r="E949" s="104">
        <x:f t="shared" si="150"/>
        <x:v>1975</x:v>
      </x:c>
      <x:c r="F949" s="104">
        <x:f t="shared" si="151"/>
        <x:v>1975</x:v>
      </x:c>
      <x:c r="G949" s="104">
        <x:f>G933</x:f>
        <x:v>4177</x:v>
      </x:c>
      <x:c r="H949" s="104">
        <x:f>INT(C949*G949)</x:f>
        <x:v>4177</x:v>
      </x:c>
      <x:c r="I949" s="104">
        <x:f>I933</x:f>
        <x:v>2187</x:v>
      </x:c>
      <x:c r="J949" s="104">
        <x:f>INT(C949*I949)</x:f>
        <x:v>2187</x:v>
      </x:c>
      <x:c r="K949" s="104">
        <x:f t="shared" si="148"/>
        <x:v>8339</x:v>
      </x:c>
      <x:c r="L949" s="104">
        <x:f t="shared" si="149"/>
        <x:v>8339</x:v>
      </x:c>
      <x:c r="M949" s="104"/>
      <x:c r="N949" s="100"/>
    </x:row>
    <x:row r="950" spans="1:14" s="5" customFormat="1" ht="19.5" customHeight="1">
      <x:c r="A950" s="101" t="s">
        <x:v>533</x:v>
      </x:c>
      <x:c r="B950" s="101"/>
      <x:c r="C950" s="102"/>
      <x:c r="D950" s="103"/>
      <x:c r="E950" s="104"/>
      <x:c r="F950" s="104">
        <x:f>SUM(F937:F949)</x:f>
        <x:v>48023</x:v>
      </x:c>
      <x:c r="G950" s="104"/>
      <x:c r="H950" s="104">
        <x:f>SUM(H937:H949)</x:f>
        <x:v>236971</x:v>
      </x:c>
      <x:c r="I950" s="104"/>
      <x:c r="J950" s="104">
        <x:f>SUM(J937:J949)</x:f>
        <x:v>22918</x:v>
      </x:c>
      <x:c r="K950" s="104"/>
      <x:c r="L950" s="104">
        <x:f>SUM(F950,H950,J950)</x:f>
        <x:v>307912</x:v>
      </x:c>
      <x:c r="M950" s="104"/>
      <x:c r="N950" s="100"/>
    </x:row>
    <x:row r="951" spans="1:14" s="5" customFormat="1" ht="19.5" customHeight="1">
      <x:c r="A951" s="105"/>
      <x:c r="B951" s="105"/>
      <x:c r="C951" s="106"/>
      <x:c r="D951" s="107"/>
      <x:c r="E951" s="108"/>
      <x:c r="F951" s="108"/>
      <x:c r="G951" s="108"/>
      <x:c r="H951" s="108"/>
      <x:c r="I951" s="108"/>
      <x:c r="J951" s="108"/>
      <x:c r="K951" s="108"/>
      <x:c r="L951" s="108"/>
      <x:c r="M951" s="108"/>
      <x:c r="N951" s="100"/>
    </x:row>
    <x:row r="952" spans="1:14" s="5" customFormat="1" ht="19.5" customHeight="1">
      <x:c r="A952" s="96" t="s">
        <x:v>1178</x:v>
      </x:c>
      <x:c r="B952" s="96" t="s">
        <x:v>156</x:v>
      </x:c>
      <x:c r="C952" s="97"/>
      <x:c r="D952" s="98" t="s">
        <x:v>148</x:v>
      </x:c>
      <x:c r="E952" s="99"/>
      <x:c r="F952" s="99"/>
      <x:c r="G952" s="99"/>
      <x:c r="H952" s="99"/>
      <x:c r="I952" s="99"/>
      <x:c r="J952" s="99"/>
      <x:c r="K952" s="99"/>
      <x:c r="L952" s="99"/>
      <x:c r="M952" s="99"/>
      <x:c r="N952" s="100"/>
    </x:row>
    <x:row r="953" spans="1:14" s="5" customFormat="1" ht="19.5" customHeight="1">
      <x:c r="A953" s="101" t="s">
        <x:v>153</x:v>
      </x:c>
      <x:c r="B953" s="101" t="s">
        <x:v>281</x:v>
      </x:c>
      <x:c r="C953" s="102">
        <x:v>0.51000000000000001</x:v>
      </x:c>
      <x:c r="D953" s="103" t="s">
        <x:v>250</x:v>
      </x:c>
      <x:c r="E953" s="104"/>
      <x:c r="F953" s="104"/>
      <x:c r="G953" s="104">
        <x:f>G937</x:f>
        <x:v>189749</x:v>
      </x:c>
      <x:c r="H953" s="104">
        <x:f t="shared" ref="H953:H958" si="152">INT(C953*G953)</x:f>
        <x:v>96771</x:v>
      </x:c>
      <x:c r="I953" s="104"/>
      <x:c r="J953" s="104"/>
      <x:c r="K953" s="104">
        <x:f t="shared" ref="K953:K965" si="153">SUM(E953,G953,I953)</x:f>
        <x:v>189749</x:v>
      </x:c>
      <x:c r="L953" s="104">
        <x:f t="shared" ref="L953:L965" si="154">SUM(F953,H953,J953)</x:f>
        <x:v>96771</x:v>
      </x:c>
      <x:c r="M953" s="104"/>
      <x:c r="N953" s="100"/>
    </x:row>
    <x:row r="954" spans="1:14" s="5" customFormat="1" ht="19.5" customHeight="1">
      <x:c r="A954" s="101" t="s">
        <x:v>862</x:v>
      </x:c>
      <x:c r="B954" s="101" t="s">
        <x:v>281</x:v>
      </x:c>
      <x:c r="C954" s="102">
        <x:v>0.11</x:v>
      </x:c>
      <x:c r="D954" s="103" t="s">
        <x:v>250</x:v>
      </x:c>
      <x:c r="E954" s="104"/>
      <x:c r="F954" s="104"/>
      <x:c r="G954" s="104">
        <x:f>G938</x:f>
        <x:v>148510</x:v>
      </x:c>
      <x:c r="H954" s="104">
        <x:f t="shared" si="152"/>
        <x:v>16336</x:v>
      </x:c>
      <x:c r="I954" s="104"/>
      <x:c r="J954" s="104"/>
      <x:c r="K954" s="104">
        <x:f t="shared" si="153"/>
        <x:v>148510</x:v>
      </x:c>
      <x:c r="L954" s="104">
        <x:f t="shared" si="154"/>
        <x:v>16336</x:v>
      </x:c>
      <x:c r="M954" s="104"/>
      <x:c r="N954" s="100"/>
    </x:row>
    <x:row r="955" spans="1:14" s="5" customFormat="1" ht="19.5" customHeight="1">
      <x:c r="A955" s="101" t="s">
        <x:v>227</x:v>
      </x:c>
      <x:c r="B955" s="101" t="s">
        <x:v>123</x:v>
      </x:c>
      <x:c r="C955" s="102">
        <x:v>0.81000000000000005</x:v>
      </x:c>
      <x:c r="D955" s="103" t="s">
        <x:v>220</x:v>
      </x:c>
      <x:c r="E955" s="104">
        <x:f>E942</x:f>
        <x:v>18321</x:v>
      </x:c>
      <x:c r="F955" s="104">
        <x:f>INT(C955*E955)</x:f>
        <x:v>14840</x:v>
      </x:c>
      <x:c r="G955" s="104">
        <x:f>G942</x:f>
        <x:v>47849</x:v>
      </x:c>
      <x:c r="H955" s="104">
        <x:f t="shared" si="152"/>
        <x:v>38757</x:v>
      </x:c>
      <x:c r="I955" s="104">
        <x:f>I942</x:f>
        <x:v>15965</x:v>
      </x:c>
      <x:c r="J955" s="104">
        <x:f>INT(C955*I955)</x:f>
        <x:v>12931</x:v>
      </x:c>
      <x:c r="K955" s="104">
        <x:f t="shared" si="153"/>
        <x:v>82135</x:v>
      </x:c>
      <x:c r="L955" s="104">
        <x:f t="shared" si="154"/>
        <x:v>66528</x:v>
      </x:c>
      <x:c r="M955" s="104"/>
      <x:c r="N955" s="100"/>
    </x:row>
    <x:row r="956" spans="1:14" s="5" customFormat="1" ht="19.5" customHeight="1">
      <x:c r="A956" s="101" t="s">
        <x:v>153</x:v>
      </x:c>
      <x:c r="B956" s="101" t="s">
        <x:v>229</x:v>
      </x:c>
      <x:c r="C956" s="102">
        <x:v>0.39000000000000001</x:v>
      </x:c>
      <x:c r="D956" s="103" t="s">
        <x:v>250</x:v>
      </x:c>
      <x:c r="E956" s="104"/>
      <x:c r="F956" s="104"/>
      <x:c r="G956" s="104">
        <x:f>G953</x:f>
        <x:v>189749</x:v>
      </x:c>
      <x:c r="H956" s="104">
        <x:f t="shared" si="152"/>
        <x:v>74002</x:v>
      </x:c>
      <x:c r="I956" s="104"/>
      <x:c r="J956" s="104"/>
      <x:c r="K956" s="104">
        <x:f t="shared" si="153"/>
        <x:v>189749</x:v>
      </x:c>
      <x:c r="L956" s="104">
        <x:f t="shared" si="154"/>
        <x:v>74002</x:v>
      </x:c>
      <x:c r="M956" s="104"/>
      <x:c r="N956" s="100"/>
    </x:row>
    <x:row r="957" spans="1:14" s="5" customFormat="1" ht="19.5" customHeight="1">
      <x:c r="A957" s="101" t="s">
        <x:v>862</x:v>
      </x:c>
      <x:c r="B957" s="101" t="s">
        <x:v>229</x:v>
      </x:c>
      <x:c r="C957" s="102">
        <x:v>0.17000000000000001</x:v>
      </x:c>
      <x:c r="D957" s="103" t="s">
        <x:v>250</x:v>
      </x:c>
      <x:c r="E957" s="104"/>
      <x:c r="F957" s="104"/>
      <x:c r="G957" s="104">
        <x:f>G954</x:f>
        <x:v>148510</x:v>
      </x:c>
      <x:c r="H957" s="104">
        <x:f t="shared" si="152"/>
        <x:v>25246</x:v>
      </x:c>
      <x:c r="I957" s="104"/>
      <x:c r="J957" s="104"/>
      <x:c r="K957" s="104">
        <x:f t="shared" si="153"/>
        <x:v>148510</x:v>
      </x:c>
      <x:c r="L957" s="104">
        <x:f t="shared" si="154"/>
        <x:v>25246</x:v>
      </x:c>
      <x:c r="M957" s="104"/>
      <x:c r="N957" s="100"/>
    </x:row>
    <x:row r="958" spans="1:14" s="5" customFormat="1" ht="19.5" customHeight="1">
      <x:c r="A958" s="101" t="s">
        <x:v>227</x:v>
      </x:c>
      <x:c r="B958" s="101" t="s">
        <x:v>123</x:v>
      </x:c>
      <x:c r="C958" s="102">
        <x:v>0.64000000000000001</x:v>
      </x:c>
      <x:c r="D958" s="103" t="s">
        <x:v>220</x:v>
      </x:c>
      <x:c r="E958" s="104">
        <x:f t="shared" ref="E958:E965" si="155">E942</x:f>
        <x:v>18321</x:v>
      </x:c>
      <x:c r="F958" s="104">
        <x:f t="shared" ref="F958:F965" si="156">INT(C958*E958)</x:f>
        <x:v>11725</x:v>
      </x:c>
      <x:c r="G958" s="104">
        <x:f>G942</x:f>
        <x:v>47849</x:v>
      </x:c>
      <x:c r="H958" s="104">
        <x:f t="shared" si="152"/>
        <x:v>30623</x:v>
      </x:c>
      <x:c r="I958" s="104">
        <x:f>I942</x:f>
        <x:v>15965</x:v>
      </x:c>
      <x:c r="J958" s="104">
        <x:f>INT(C958*I958)</x:f>
        <x:v>10217</x:v>
      </x:c>
      <x:c r="K958" s="104">
        <x:f t="shared" si="153"/>
        <x:v>82135</x:v>
      </x:c>
      <x:c r="L958" s="104">
        <x:f t="shared" si="154"/>
        <x:v>52565</x:v>
      </x:c>
      <x:c r="M958" s="104"/>
      <x:c r="N958" s="100"/>
    </x:row>
    <x:row r="959" spans="1:14" s="5" customFormat="1" ht="19.5" customHeight="1">
      <x:c r="A959" s="101" t="s">
        <x:v>332</x:v>
      </x:c>
      <x:c r="B959" s="101" t="s">
        <x:v>1240</x:v>
      </x:c>
      <x:c r="C959" s="102">
        <x:v>1</x:v>
      </x:c>
      <x:c r="D959" s="103" t="s">
        <x:v>261</x:v>
      </x:c>
      <x:c r="E959" s="104">
        <x:f t="shared" si="155"/>
        <x:v>11400</x:v>
      </x:c>
      <x:c r="F959" s="104">
        <x:f t="shared" si="156"/>
        <x:v>11400</x:v>
      </x:c>
      <x:c r="G959" s="104"/>
      <x:c r="H959" s="104"/>
      <x:c r="I959" s="104"/>
      <x:c r="J959" s="104"/>
      <x:c r="K959" s="104">
        <x:f t="shared" si="153"/>
        <x:v>11400</x:v>
      </x:c>
      <x:c r="L959" s="104">
        <x:f t="shared" si="154"/>
        <x:v>11400</x:v>
      </x:c>
      <x:c r="M959" s="104"/>
      <x:c r="N959" s="100"/>
    </x:row>
    <x:row r="960" spans="1:14" s="5" customFormat="1" ht="19.5" customHeight="1">
      <x:c r="A960" s="101" t="s">
        <x:v>748</x:v>
      </x:c>
      <x:c r="B960" s="101" t="s">
        <x:v>86</x:v>
      </x:c>
      <x:c r="C960" s="102">
        <x:v>20</x:v>
      </x:c>
      <x:c r="D960" s="103" t="s">
        <x:v>266</x:v>
      </x:c>
      <x:c r="E960" s="104">
        <x:f t="shared" si="155"/>
        <x:v>400</x:v>
      </x:c>
      <x:c r="F960" s="104">
        <x:f t="shared" si="156"/>
        <x:v>8000</x:v>
      </x:c>
      <x:c r="G960" s="104"/>
      <x:c r="H960" s="104"/>
      <x:c r="I960" s="104"/>
      <x:c r="J960" s="104"/>
      <x:c r="K960" s="104">
        <x:f t="shared" si="153"/>
        <x:v>400</x:v>
      </x:c>
      <x:c r="L960" s="104">
        <x:f t="shared" si="154"/>
        <x:v>8000</x:v>
      </x:c>
      <x:c r="M960" s="104"/>
      <x:c r="N960" s="100"/>
    </x:row>
    <x:row r="961" spans="1:14" s="5" customFormat="1" ht="19.5" customHeight="1">
      <x:c r="A961" s="101" t="s">
        <x:v>239</x:v>
      </x:c>
      <x:c r="B961" s="101" t="s">
        <x:v>1232</x:v>
      </x:c>
      <x:c r="C961" s="102">
        <x:v>25</x:v>
      </x:c>
      <x:c r="D961" s="103" t="s">
        <x:v>270</x:v>
      </x:c>
      <x:c r="E961" s="104">
        <x:f t="shared" si="155"/>
        <x:v>33.299999999999997</x:v>
      </x:c>
      <x:c r="F961" s="104">
        <x:f t="shared" si="156"/>
        <x:v>832</x:v>
      </x:c>
      <x:c r="G961" s="104"/>
      <x:c r="H961" s="104"/>
      <x:c r="I961" s="104"/>
      <x:c r="J961" s="104"/>
      <x:c r="K961" s="104">
        <x:f t="shared" si="153"/>
        <x:v>33.299999999999997</x:v>
      </x:c>
      <x:c r="L961" s="104">
        <x:f t="shared" si="154"/>
        <x:v>832</x:v>
      </x:c>
      <x:c r="M961" s="104"/>
      <x:c r="N961" s="100"/>
    </x:row>
    <x:row r="962" spans="1:14" s="5" customFormat="1" ht="19.5" customHeight="1">
      <x:c r="A962" s="101" t="s">
        <x:v>580</x:v>
      </x:c>
      <x:c r="B962" s="101" t="s">
        <x:v>1337</x:v>
      </x:c>
      <x:c r="C962" s="102">
        <x:v>6.9000000000000004</x:v>
      </x:c>
      <x:c r="D962" s="103" t="s">
        <x:v>270</x:v>
      </x:c>
      <x:c r="E962" s="104">
        <x:f t="shared" si="155"/>
        <x:v>131</x:v>
      </x:c>
      <x:c r="F962" s="104">
        <x:f t="shared" si="156"/>
        <x:v>903</x:v>
      </x:c>
      <x:c r="G962" s="104"/>
      <x:c r="H962" s="104"/>
      <x:c r="I962" s="104"/>
      <x:c r="J962" s="104"/>
      <x:c r="K962" s="104">
        <x:f t="shared" si="153"/>
        <x:v>131</x:v>
      </x:c>
      <x:c r="L962" s="104">
        <x:f t="shared" si="154"/>
        <x:v>903</x:v>
      </x:c>
      <x:c r="M962" s="104"/>
      <x:c r="N962" s="100"/>
    </x:row>
    <x:row r="963" spans="1:14" s="5" customFormat="1" ht="19.5" customHeight="1">
      <x:c r="A963" s="101" t="s">
        <x:v>190</x:v>
      </x:c>
      <x:c r="B963" s="101" t="s">
        <x:v>572</x:v>
      </x:c>
      <x:c r="C963" s="102">
        <x:v>1.1599999999999999</x:v>
      </x:c>
      <x:c r="D963" s="103" t="s">
        <x:v>266</x:v>
      </x:c>
      <x:c r="E963" s="104">
        <x:f t="shared" si="155"/>
        <x:v>1470</x:v>
      </x:c>
      <x:c r="F963" s="104">
        <x:f t="shared" si="156"/>
        <x:v>1705</x:v>
      </x:c>
      <x:c r="G963" s="104"/>
      <x:c r="H963" s="104"/>
      <x:c r="I963" s="104"/>
      <x:c r="J963" s="104"/>
      <x:c r="K963" s="104">
        <x:f t="shared" si="153"/>
        <x:v>1470</x:v>
      </x:c>
      <x:c r="L963" s="104">
        <x:f t="shared" si="154"/>
        <x:v>1705</x:v>
      </x:c>
      <x:c r="M963" s="104"/>
      <x:c r="N963" s="100"/>
    </x:row>
    <x:row r="964" spans="1:14" s="5" customFormat="1" ht="19.5" customHeight="1">
      <x:c r="A964" s="101" t="s">
        <x:v>822</x:v>
      </x:c>
      <x:c r="B964" s="101" t="str">
        <x:f>B948</x:f>
        <x:v>트럭탑재형크레인10톤</x:v>
      </x:c>
      <x:c r="C964" s="102">
        <x:v>1</x:v>
      </x:c>
      <x:c r="D964" s="103" t="s">
        <x:v>148</x:v>
      </x:c>
      <x:c r="E964" s="104">
        <x:f t="shared" si="155"/>
        <x:v>989</x:v>
      </x:c>
      <x:c r="F964" s="104">
        <x:f t="shared" si="156"/>
        <x:v>989</x:v>
      </x:c>
      <x:c r="G964" s="104">
        <x:f>G948</x:f>
        <x:v>2093</x:v>
      </x:c>
      <x:c r="H964" s="104">
        <x:f>INT(C964*G964)</x:f>
        <x:v>2093</x:v>
      </x:c>
      <x:c r="I964" s="104">
        <x:f>I948</x:f>
        <x:v>1095</x:v>
      </x:c>
      <x:c r="J964" s="104">
        <x:f>INT(C964*I964)</x:f>
        <x:v>1095</x:v>
      </x:c>
      <x:c r="K964" s="104">
        <x:f t="shared" si="153"/>
        <x:v>4177</x:v>
      </x:c>
      <x:c r="L964" s="104">
        <x:f t="shared" si="154"/>
        <x:v>4177</x:v>
      </x:c>
      <x:c r="M964" s="104"/>
      <x:c r="N964" s="100"/>
    </x:row>
    <x:row r="965" spans="1:14" s="5" customFormat="1" ht="19.5" customHeight="1">
      <x:c r="A965" s="101" t="s">
        <x:v>540</x:v>
      </x:c>
      <x:c r="B965" s="101" t="str">
        <x:f>B949</x:f>
        <x:v>트럭탑재형크레인10톤</x:v>
      </x:c>
      <x:c r="C965" s="102">
        <x:v>1</x:v>
      </x:c>
      <x:c r="D965" s="103" t="s">
        <x:v>148</x:v>
      </x:c>
      <x:c r="E965" s="104">
        <x:f t="shared" si="155"/>
        <x:v>1975</x:v>
      </x:c>
      <x:c r="F965" s="104">
        <x:f t="shared" si="156"/>
        <x:v>1975</x:v>
      </x:c>
      <x:c r="G965" s="104">
        <x:f>G949</x:f>
        <x:v>4177</x:v>
      </x:c>
      <x:c r="H965" s="104">
        <x:f>INT(C965*G965)</x:f>
        <x:v>4177</x:v>
      </x:c>
      <x:c r="I965" s="104">
        <x:f>I949</x:f>
        <x:v>2187</x:v>
      </x:c>
      <x:c r="J965" s="104">
        <x:f>INT(C965*I965)</x:f>
        <x:v>2187</x:v>
      </x:c>
      <x:c r="K965" s="104">
        <x:f t="shared" si="153"/>
        <x:v>8339</x:v>
      </x:c>
      <x:c r="L965" s="104">
        <x:f t="shared" si="154"/>
        <x:v>8339</x:v>
      </x:c>
      <x:c r="M965" s="104"/>
      <x:c r="N965" s="100"/>
    </x:row>
    <x:row r="966" spans="1:14" s="5" customFormat="1" ht="19.5" customHeight="1">
      <x:c r="A966" s="101" t="s">
        <x:v>533</x:v>
      </x:c>
      <x:c r="B966" s="101"/>
      <x:c r="C966" s="102"/>
      <x:c r="D966" s="103"/>
      <x:c r="E966" s="104"/>
      <x:c r="F966" s="104">
        <x:f>SUM(F953:F965)</x:f>
        <x:v>52369</x:v>
      </x:c>
      <x:c r="G966" s="104"/>
      <x:c r="H966" s="104">
        <x:f>SUM(H953:H965)</x:f>
        <x:v>288005</x:v>
      </x:c>
      <x:c r="I966" s="104"/>
      <x:c r="J966" s="104">
        <x:f>SUM(J953:J965)</x:f>
        <x:v>26430</x:v>
      </x:c>
      <x:c r="K966" s="104"/>
      <x:c r="L966" s="104">
        <x:f>SUM(F966,H966,J966)</x:f>
        <x:v>366804</x:v>
      </x:c>
      <x:c r="M966" s="104"/>
      <x:c r="N966" s="100"/>
    </x:row>
    <x:row r="967" spans="1:14" s="5" customFormat="1" ht="19.5" customHeight="1">
      <x:c r="A967" s="105"/>
      <x:c r="B967" s="105"/>
      <x:c r="C967" s="106"/>
      <x:c r="D967" s="107"/>
      <x:c r="E967" s="108"/>
      <x:c r="F967" s="108"/>
      <x:c r="G967" s="108"/>
      <x:c r="H967" s="108"/>
      <x:c r="I967" s="108"/>
      <x:c r="J967" s="108"/>
      <x:c r="K967" s="108"/>
      <x:c r="L967" s="108"/>
      <x:c r="M967" s="108"/>
      <x:c r="N967" s="100"/>
    </x:row>
    <x:row r="968" spans="1:14" s="5" customFormat="1" ht="19.5" customHeight="1">
      <x:c r="A968" s="96" t="s">
        <x:v>1083</x:v>
      </x:c>
      <x:c r="B968" s="96" t="s">
        <x:v>231</x:v>
      </x:c>
      <x:c r="C968" s="97"/>
      <x:c r="D968" s="98" t="s">
        <x:v>148</x:v>
      </x:c>
      <x:c r="E968" s="99"/>
      <x:c r="F968" s="99"/>
      <x:c r="G968" s="99"/>
      <x:c r="H968" s="99"/>
      <x:c r="I968" s="99"/>
      <x:c r="J968" s="99"/>
      <x:c r="K968" s="99"/>
      <x:c r="L968" s="99"/>
      <x:c r="M968" s="99"/>
      <x:c r="N968" s="100"/>
    </x:row>
    <x:row r="969" spans="1:14" s="5" customFormat="1" ht="19.5" customHeight="1">
      <x:c r="A969" s="101" t="s">
        <x:v>153</x:v>
      </x:c>
      <x:c r="B969" s="101" t="s">
        <x:v>281</x:v>
      </x:c>
      <x:c r="C969" s="102">
        <x:v>0.51000000000000001</x:v>
      </x:c>
      <x:c r="D969" s="103" t="s">
        <x:v>250</x:v>
      </x:c>
      <x:c r="E969" s="104"/>
      <x:c r="F969" s="104"/>
      <x:c r="G969" s="104">
        <x:f>G953</x:f>
        <x:v>189749</x:v>
      </x:c>
      <x:c r="H969" s="104">
        <x:f t="shared" ref="H969:H974" si="157">INT(C969*G969)</x:f>
        <x:v>96771</x:v>
      </x:c>
      <x:c r="I969" s="104"/>
      <x:c r="J969" s="104"/>
      <x:c r="K969" s="104">
        <x:f t="shared" ref="K969:K981" si="158">SUM(E969,G969,I969)</x:f>
        <x:v>189749</x:v>
      </x:c>
      <x:c r="L969" s="104">
        <x:f t="shared" ref="L969:L981" si="159">SUM(F969,H969,J969)</x:f>
        <x:v>96771</x:v>
      </x:c>
      <x:c r="M969" s="104"/>
      <x:c r="N969" s="100"/>
    </x:row>
    <x:row r="970" spans="1:14" s="5" customFormat="1" ht="19.5" customHeight="1">
      <x:c r="A970" s="101" t="s">
        <x:v>862</x:v>
      </x:c>
      <x:c r="B970" s="101" t="s">
        <x:v>281</x:v>
      </x:c>
      <x:c r="C970" s="102">
        <x:v>0.11</x:v>
      </x:c>
      <x:c r="D970" s="103" t="s">
        <x:v>250</x:v>
      </x:c>
      <x:c r="E970" s="104"/>
      <x:c r="F970" s="104"/>
      <x:c r="G970" s="104">
        <x:f>G954</x:f>
        <x:v>148510</x:v>
      </x:c>
      <x:c r="H970" s="104">
        <x:f t="shared" si="157"/>
        <x:v>16336</x:v>
      </x:c>
      <x:c r="I970" s="104"/>
      <x:c r="J970" s="104"/>
      <x:c r="K970" s="104">
        <x:f t="shared" si="158"/>
        <x:v>148510</x:v>
      </x:c>
      <x:c r="L970" s="104">
        <x:f t="shared" si="159"/>
        <x:v>16336</x:v>
      </x:c>
      <x:c r="M970" s="104"/>
      <x:c r="N970" s="100"/>
    </x:row>
    <x:row r="971" spans="1:14" s="5" customFormat="1" ht="19.5" customHeight="1">
      <x:c r="A971" s="101" t="s">
        <x:v>227</x:v>
      </x:c>
      <x:c r="B971" s="101" t="s">
        <x:v>123</x:v>
      </x:c>
      <x:c r="C971" s="102">
        <x:v>0.81000000000000005</x:v>
      </x:c>
      <x:c r="D971" s="103" t="s">
        <x:v>220</x:v>
      </x:c>
      <x:c r="E971" s="104">
        <x:f>E958</x:f>
        <x:v>18321</x:v>
      </x:c>
      <x:c r="F971" s="104">
        <x:f>INT(C971*E971)</x:f>
        <x:v>14840</x:v>
      </x:c>
      <x:c r="G971" s="104">
        <x:f>G958</x:f>
        <x:v>47849</x:v>
      </x:c>
      <x:c r="H971" s="104">
        <x:f t="shared" si="157"/>
        <x:v>38757</x:v>
      </x:c>
      <x:c r="I971" s="104">
        <x:f>I958</x:f>
        <x:v>15965</x:v>
      </x:c>
      <x:c r="J971" s="104">
        <x:f>INT(C971*I971)</x:f>
        <x:v>12931</x:v>
      </x:c>
      <x:c r="K971" s="104">
        <x:f t="shared" si="158"/>
        <x:v>82135</x:v>
      </x:c>
      <x:c r="L971" s="104">
        <x:f t="shared" si="159"/>
        <x:v>66528</x:v>
      </x:c>
      <x:c r="M971" s="104"/>
      <x:c r="N971" s="100"/>
    </x:row>
    <x:row r="972" spans="1:14" s="5" customFormat="1" ht="19.5" customHeight="1">
      <x:c r="A972" s="101" t="s">
        <x:v>153</x:v>
      </x:c>
      <x:c r="B972" s="101" t="s">
        <x:v>229</x:v>
      </x:c>
      <x:c r="C972" s="102">
        <x:v>0.39000000000000001</x:v>
      </x:c>
      <x:c r="D972" s="103" t="s">
        <x:v>250</x:v>
      </x:c>
      <x:c r="E972" s="104"/>
      <x:c r="F972" s="104"/>
      <x:c r="G972" s="104">
        <x:f>G969</x:f>
        <x:v>189749</x:v>
      </x:c>
      <x:c r="H972" s="104">
        <x:f t="shared" si="157"/>
        <x:v>74002</x:v>
      </x:c>
      <x:c r="I972" s="104"/>
      <x:c r="J972" s="104"/>
      <x:c r="K972" s="104">
        <x:f t="shared" si="158"/>
        <x:v>189749</x:v>
      </x:c>
      <x:c r="L972" s="104">
        <x:f t="shared" si="159"/>
        <x:v>74002</x:v>
      </x:c>
      <x:c r="M972" s="104"/>
      <x:c r="N972" s="100"/>
    </x:row>
    <x:row r="973" spans="1:14" s="5" customFormat="1" ht="19.5" customHeight="1">
      <x:c r="A973" s="101" t="s">
        <x:v>862</x:v>
      </x:c>
      <x:c r="B973" s="101" t="s">
        <x:v>229</x:v>
      </x:c>
      <x:c r="C973" s="102">
        <x:v>0.17000000000000001</x:v>
      </x:c>
      <x:c r="D973" s="103" t="s">
        <x:v>250</x:v>
      </x:c>
      <x:c r="E973" s="104"/>
      <x:c r="F973" s="104"/>
      <x:c r="G973" s="104">
        <x:f>G970</x:f>
        <x:v>148510</x:v>
      </x:c>
      <x:c r="H973" s="104">
        <x:f t="shared" si="157"/>
        <x:v>25246</x:v>
      </x:c>
      <x:c r="I973" s="104"/>
      <x:c r="J973" s="104"/>
      <x:c r="K973" s="104">
        <x:f t="shared" si="158"/>
        <x:v>148510</x:v>
      </x:c>
      <x:c r="L973" s="104">
        <x:f t="shared" si="159"/>
        <x:v>25246</x:v>
      </x:c>
      <x:c r="M973" s="104"/>
      <x:c r="N973" s="100"/>
    </x:row>
    <x:row r="974" spans="1:14" s="5" customFormat="1" ht="19.5" customHeight="1">
      <x:c r="A974" s="101" t="s">
        <x:v>227</x:v>
      </x:c>
      <x:c r="B974" s="101" t="s">
        <x:v>123</x:v>
      </x:c>
      <x:c r="C974" s="102">
        <x:v>0.64000000000000001</x:v>
      </x:c>
      <x:c r="D974" s="103" t="s">
        <x:v>220</x:v>
      </x:c>
      <x:c r="E974" s="104">
        <x:f t="shared" ref="E974:E981" si="160">E958</x:f>
        <x:v>18321</x:v>
      </x:c>
      <x:c r="F974" s="104">
        <x:f t="shared" ref="F974:F981" si="161">INT(C974*E974)</x:f>
        <x:v>11725</x:v>
      </x:c>
      <x:c r="G974" s="104">
        <x:f>G958</x:f>
        <x:v>47849</x:v>
      </x:c>
      <x:c r="H974" s="104">
        <x:f t="shared" si="157"/>
        <x:v>30623</x:v>
      </x:c>
      <x:c r="I974" s="104">
        <x:f>I958</x:f>
        <x:v>15965</x:v>
      </x:c>
      <x:c r="J974" s="104">
        <x:f>INT(C974*I974)</x:f>
        <x:v>10217</x:v>
      </x:c>
      <x:c r="K974" s="104">
        <x:f t="shared" si="158"/>
        <x:v>82135</x:v>
      </x:c>
      <x:c r="L974" s="104">
        <x:f t="shared" si="159"/>
        <x:v>52565</x:v>
      </x:c>
      <x:c r="M974" s="104"/>
      <x:c r="N974" s="100"/>
    </x:row>
    <x:row r="975" spans="1:14" s="5" customFormat="1" ht="19.5" customHeight="1">
      <x:c r="A975" s="101" t="s">
        <x:v>332</x:v>
      </x:c>
      <x:c r="B975" s="101" t="s">
        <x:v>1240</x:v>
      </x:c>
      <x:c r="C975" s="102">
        <x:v>1</x:v>
      </x:c>
      <x:c r="D975" s="103" t="s">
        <x:v>261</x:v>
      </x:c>
      <x:c r="E975" s="104">
        <x:f t="shared" si="160"/>
        <x:v>11400</x:v>
      </x:c>
      <x:c r="F975" s="104">
        <x:f t="shared" si="161"/>
        <x:v>11400</x:v>
      </x:c>
      <x:c r="G975" s="104"/>
      <x:c r="H975" s="104"/>
      <x:c r="I975" s="104"/>
      <x:c r="J975" s="104"/>
      <x:c r="K975" s="104">
        <x:f t="shared" si="158"/>
        <x:v>11400</x:v>
      </x:c>
      <x:c r="L975" s="104">
        <x:f t="shared" si="159"/>
        <x:v>11400</x:v>
      </x:c>
      <x:c r="M975" s="104"/>
      <x:c r="N975" s="100"/>
    </x:row>
    <x:row r="976" spans="1:14" s="5" customFormat="1" ht="19.5" customHeight="1">
      <x:c r="A976" s="101" t="s">
        <x:v>748</x:v>
      </x:c>
      <x:c r="B976" s="101" t="s">
        <x:v>86</x:v>
      </x:c>
      <x:c r="C976" s="102">
        <x:v>20</x:v>
      </x:c>
      <x:c r="D976" s="103" t="s">
        <x:v>266</x:v>
      </x:c>
      <x:c r="E976" s="104">
        <x:f t="shared" si="160"/>
        <x:v>400</x:v>
      </x:c>
      <x:c r="F976" s="104">
        <x:f t="shared" si="161"/>
        <x:v>8000</x:v>
      </x:c>
      <x:c r="G976" s="104"/>
      <x:c r="H976" s="104"/>
      <x:c r="I976" s="104"/>
      <x:c r="J976" s="104"/>
      <x:c r="K976" s="104">
        <x:f t="shared" si="158"/>
        <x:v>400</x:v>
      </x:c>
      <x:c r="L976" s="104">
        <x:f t="shared" si="159"/>
        <x:v>8000</x:v>
      </x:c>
      <x:c r="M976" s="104"/>
      <x:c r="N976" s="100"/>
    </x:row>
    <x:row r="977" spans="1:14" s="5" customFormat="1" ht="19.5" customHeight="1">
      <x:c r="A977" s="101" t="s">
        <x:v>239</x:v>
      </x:c>
      <x:c r="B977" s="101" t="s">
        <x:v>1232</x:v>
      </x:c>
      <x:c r="C977" s="102">
        <x:v>27</x:v>
      </x:c>
      <x:c r="D977" s="103" t="s">
        <x:v>270</x:v>
      </x:c>
      <x:c r="E977" s="104">
        <x:f t="shared" si="160"/>
        <x:v>33.299999999999997</x:v>
      </x:c>
      <x:c r="F977" s="104">
        <x:f t="shared" si="161"/>
        <x:v>899</x:v>
      </x:c>
      <x:c r="G977" s="104"/>
      <x:c r="H977" s="104"/>
      <x:c r="I977" s="104"/>
      <x:c r="J977" s="104"/>
      <x:c r="K977" s="104">
        <x:f t="shared" si="158"/>
        <x:v>33.299999999999997</x:v>
      </x:c>
      <x:c r="L977" s="104">
        <x:f t="shared" si="159"/>
        <x:v>899</x:v>
      </x:c>
      <x:c r="M977" s="104"/>
      <x:c r="N977" s="100"/>
    </x:row>
    <x:row r="978" spans="1:14" s="5" customFormat="1" ht="19.5" customHeight="1">
      <x:c r="A978" s="101" t="s">
        <x:v>580</x:v>
      </x:c>
      <x:c r="B978" s="101" t="s">
        <x:v>1337</x:v>
      </x:c>
      <x:c r="C978" s="102">
        <x:v>7.5999999999999996</x:v>
      </x:c>
      <x:c r="D978" s="103" t="s">
        <x:v>270</x:v>
      </x:c>
      <x:c r="E978" s="104">
        <x:f t="shared" si="160"/>
        <x:v>131</x:v>
      </x:c>
      <x:c r="F978" s="104">
        <x:f t="shared" si="161"/>
        <x:v>995</x:v>
      </x:c>
      <x:c r="G978" s="104"/>
      <x:c r="H978" s="104"/>
      <x:c r="I978" s="104"/>
      <x:c r="J978" s="104"/>
      <x:c r="K978" s="104">
        <x:f t="shared" si="158"/>
        <x:v>131</x:v>
      </x:c>
      <x:c r="L978" s="104">
        <x:f t="shared" si="159"/>
        <x:v>995</x:v>
      </x:c>
      <x:c r="M978" s="104"/>
      <x:c r="N978" s="100"/>
    </x:row>
    <x:row r="979" spans="1:14" s="5" customFormat="1" ht="19.5" customHeight="1">
      <x:c r="A979" s="101" t="s">
        <x:v>190</x:v>
      </x:c>
      <x:c r="B979" s="101" t="s">
        <x:v>572</x:v>
      </x:c>
      <x:c r="C979" s="102">
        <x:v>1.29</x:v>
      </x:c>
      <x:c r="D979" s="103" t="s">
        <x:v>266</x:v>
      </x:c>
      <x:c r="E979" s="104">
        <x:f t="shared" si="160"/>
        <x:v>1470</x:v>
      </x:c>
      <x:c r="F979" s="104">
        <x:f t="shared" si="161"/>
        <x:v>1896</x:v>
      </x:c>
      <x:c r="G979" s="104"/>
      <x:c r="H979" s="104"/>
      <x:c r="I979" s="104"/>
      <x:c r="J979" s="104"/>
      <x:c r="K979" s="104">
        <x:f t="shared" si="158"/>
        <x:v>1470</x:v>
      </x:c>
      <x:c r="L979" s="104">
        <x:f t="shared" si="159"/>
        <x:v>1896</x:v>
      </x:c>
      <x:c r="M979" s="104"/>
      <x:c r="N979" s="100"/>
    </x:row>
    <x:row r="980" spans="1:14" s="5" customFormat="1" ht="19.5" customHeight="1">
      <x:c r="A980" s="101" t="s">
        <x:v>822</x:v>
      </x:c>
      <x:c r="B980" s="101" t="str">
        <x:f>B964</x:f>
        <x:v>트럭탑재형크레인10톤</x:v>
      </x:c>
      <x:c r="C980" s="102">
        <x:v>1</x:v>
      </x:c>
      <x:c r="D980" s="103" t="s">
        <x:v>148</x:v>
      </x:c>
      <x:c r="E980" s="104">
        <x:f t="shared" si="160"/>
        <x:v>989</x:v>
      </x:c>
      <x:c r="F980" s="104">
        <x:f t="shared" si="161"/>
        <x:v>989</x:v>
      </x:c>
      <x:c r="G980" s="104">
        <x:f>G964</x:f>
        <x:v>2093</x:v>
      </x:c>
      <x:c r="H980" s="104">
        <x:f>INT(C980*G980)</x:f>
        <x:v>2093</x:v>
      </x:c>
      <x:c r="I980" s="104">
        <x:f>I964</x:f>
        <x:v>1095</x:v>
      </x:c>
      <x:c r="J980" s="104">
        <x:f>INT(C980*I980)</x:f>
        <x:v>1095</x:v>
      </x:c>
      <x:c r="K980" s="104">
        <x:f t="shared" si="158"/>
        <x:v>4177</x:v>
      </x:c>
      <x:c r="L980" s="104">
        <x:f t="shared" si="159"/>
        <x:v>4177</x:v>
      </x:c>
      <x:c r="M980" s="104"/>
      <x:c r="N980" s="100"/>
    </x:row>
    <x:row r="981" spans="1:14" s="5" customFormat="1" ht="19.5" customHeight="1">
      <x:c r="A981" s="101" t="s">
        <x:v>540</x:v>
      </x:c>
      <x:c r="B981" s="101" t="str">
        <x:f>B965</x:f>
        <x:v>트럭탑재형크레인10톤</x:v>
      </x:c>
      <x:c r="C981" s="102">
        <x:v>1</x:v>
      </x:c>
      <x:c r="D981" s="103" t="s">
        <x:v>148</x:v>
      </x:c>
      <x:c r="E981" s="104">
        <x:f t="shared" si="160"/>
        <x:v>1975</x:v>
      </x:c>
      <x:c r="F981" s="104">
        <x:f t="shared" si="161"/>
        <x:v>1975</x:v>
      </x:c>
      <x:c r="G981" s="104">
        <x:f>G965</x:f>
        <x:v>4177</x:v>
      </x:c>
      <x:c r="H981" s="104">
        <x:f>INT(C981*G981)</x:f>
        <x:v>4177</x:v>
      </x:c>
      <x:c r="I981" s="104">
        <x:f>I965</x:f>
        <x:v>2187</x:v>
      </x:c>
      <x:c r="J981" s="104">
        <x:f>INT(C981*I981)</x:f>
        <x:v>2187</x:v>
      </x:c>
      <x:c r="K981" s="104">
        <x:f t="shared" si="158"/>
        <x:v>8339</x:v>
      </x:c>
      <x:c r="L981" s="104">
        <x:f t="shared" si="159"/>
        <x:v>8339</x:v>
      </x:c>
      <x:c r="M981" s="104"/>
      <x:c r="N981" s="100"/>
    </x:row>
    <x:row r="982" spans="1:14" s="5" customFormat="1" ht="19.5" customHeight="1">
      <x:c r="A982" s="101" t="s">
        <x:v>533</x:v>
      </x:c>
      <x:c r="B982" s="101"/>
      <x:c r="C982" s="102"/>
      <x:c r="D982" s="103"/>
      <x:c r="E982" s="104"/>
      <x:c r="F982" s="104">
        <x:f>SUM(F969:F981)</x:f>
        <x:v>52719</x:v>
      </x:c>
      <x:c r="G982" s="104"/>
      <x:c r="H982" s="104">
        <x:f>SUM(H969:H981)</x:f>
        <x:v>288005</x:v>
      </x:c>
      <x:c r="I982" s="104"/>
      <x:c r="J982" s="104">
        <x:f>SUM(J969:J981)</x:f>
        <x:v>26430</x:v>
      </x:c>
      <x:c r="K982" s="104"/>
      <x:c r="L982" s="104">
        <x:f>SUM(F982,H982,J982)</x:f>
        <x:v>367154</x:v>
      </x:c>
      <x:c r="M982" s="104"/>
      <x:c r="N982" s="100"/>
    </x:row>
    <x:row r="983" spans="1:14" s="5" customFormat="1" ht="19.5" customHeight="1">
      <x:c r="A983" s="105"/>
      <x:c r="B983" s="105"/>
      <x:c r="C983" s="106"/>
      <x:c r="D983" s="107"/>
      <x:c r="E983" s="108"/>
      <x:c r="F983" s="108"/>
      <x:c r="G983" s="108"/>
      <x:c r="H983" s="108"/>
      <x:c r="I983" s="108"/>
      <x:c r="J983" s="108"/>
      <x:c r="K983" s="108"/>
      <x:c r="L983" s="108"/>
      <x:c r="M983" s="108"/>
      <x:c r="N983" s="100"/>
    </x:row>
    <x:row r="984" spans="1:14" s="5" customFormat="1" ht="19.5" customHeight="1">
      <x:c r="A984" s="96" t="s">
        <x:v>1070</x:v>
      </x:c>
      <x:c r="B984" s="96" t="s">
        <x:v>157</x:v>
      </x:c>
      <x:c r="C984" s="97"/>
      <x:c r="D984" s="98" t="s">
        <x:v>148</x:v>
      </x:c>
      <x:c r="E984" s="99"/>
      <x:c r="F984" s="99"/>
      <x:c r="G984" s="99"/>
      <x:c r="H984" s="99"/>
      <x:c r="I984" s="99"/>
      <x:c r="J984" s="99"/>
      <x:c r="K984" s="99"/>
      <x:c r="L984" s="99"/>
      <x:c r="M984" s="99"/>
      <x:c r="N984" s="100"/>
    </x:row>
    <x:row r="985" spans="1:14" s="5" customFormat="1" ht="19.5" customHeight="1">
      <x:c r="A985" s="101" t="s">
        <x:v>153</x:v>
      </x:c>
      <x:c r="B985" s="101" t="s">
        <x:v>281</x:v>
      </x:c>
      <x:c r="C985" s="102">
        <x:v>0.67000000000000004</x:v>
      </x:c>
      <x:c r="D985" s="103" t="s">
        <x:v>250</x:v>
      </x:c>
      <x:c r="E985" s="104"/>
      <x:c r="F985" s="104"/>
      <x:c r="G985" s="104">
        <x:f>G969</x:f>
        <x:v>189749</x:v>
      </x:c>
      <x:c r="H985" s="104">
        <x:f t="shared" ref="H985:H991" si="162">INT(C985*G985)</x:f>
        <x:v>127131</x:v>
      </x:c>
      <x:c r="I985" s="104"/>
      <x:c r="J985" s="104"/>
      <x:c r="K985" s="104">
        <x:f t="shared" ref="K985:K998" si="163">SUM(E985,G985,I985)</x:f>
        <x:v>189749</x:v>
      </x:c>
      <x:c r="L985" s="104">
        <x:f t="shared" ref="L985:L998" si="164">SUM(F985,H985,J985)</x:f>
        <x:v>127131</x:v>
      </x:c>
      <x:c r="M985" s="104"/>
      <x:c r="N985" s="100"/>
    </x:row>
    <x:row r="986" spans="1:14" s="5" customFormat="1" ht="19.5" customHeight="1">
      <x:c r="A986" s="101" t="s">
        <x:v>862</x:v>
      </x:c>
      <x:c r="B986" s="101" t="s">
        <x:v>281</x:v>
      </x:c>
      <x:c r="C986" s="102">
        <x:v>0.13</x:v>
      </x:c>
      <x:c r="D986" s="103" t="s">
        <x:v>250</x:v>
      </x:c>
      <x:c r="E986" s="104"/>
      <x:c r="F986" s="104"/>
      <x:c r="G986" s="104">
        <x:f>G970</x:f>
        <x:v>148510</x:v>
      </x:c>
      <x:c r="H986" s="104">
        <x:f t="shared" si="162"/>
        <x:v>19306</x:v>
      </x:c>
      <x:c r="I986" s="104"/>
      <x:c r="J986" s="104"/>
      <x:c r="K986" s="104">
        <x:f t="shared" si="163"/>
        <x:v>148510</x:v>
      </x:c>
      <x:c r="L986" s="104">
        <x:f t="shared" si="164"/>
        <x:v>19306</x:v>
      </x:c>
      <x:c r="M986" s="104"/>
      <x:c r="N986" s="100"/>
    </x:row>
    <x:row r="987" spans="1:14" s="5" customFormat="1" ht="19.5" customHeight="1">
      <x:c r="A987" s="135" t="s">
        <x:v>227</x:v>
      </x:c>
      <x:c r="B987" s="135" t="s">
        <x:v>110</x:v>
      </x:c>
      <x:c r="C987" s="136">
        <x:v>0.94999999999999996</x:v>
      </x:c>
      <x:c r="D987" s="137" t="s">
        <x:v>220</x:v>
      </x:c>
      <x:c r="E987" s="138">
        <x:f>건설기계목록!E4</x:f>
        <x:v>21820</x:v>
      </x:c>
      <x:c r="F987" s="138">
        <x:f>INT(C987*E987)</x:f>
        <x:v>20729</x:v>
      </x:c>
      <x:c r="G987" s="138">
        <x:f>건설기계목록!F4</x:f>
        <x:v>47849</x:v>
      </x:c>
      <x:c r="H987" s="138">
        <x:f t="shared" si="162"/>
        <x:v>45456</x:v>
      </x:c>
      <x:c r="I987" s="138">
        <x:f>건설기계목록!G4</x:f>
        <x:v>24867</x:v>
      </x:c>
      <x:c r="J987" s="138">
        <x:f>INT(C987*I987)</x:f>
        <x:v>23623</x:v>
      </x:c>
      <x:c r="K987" s="138">
        <x:f t="shared" si="163"/>
        <x:v>94536</x:v>
      </x:c>
      <x:c r="L987" s="138">
        <x:f t="shared" si="164"/>
        <x:v>89808</x:v>
      </x:c>
      <x:c r="M987" s="138"/>
      <x:c r="N987" s="100"/>
    </x:row>
    <x:row r="988" spans="1:14" s="5" customFormat="1" ht="19.5" customHeight="1">
      <x:c r="A988" s="101" t="s">
        <x:v>1478</x:v>
      </x:c>
      <x:c r="B988" s="101" t="s">
        <x:v>224</x:v>
      </x:c>
      <x:c r="C988" s="102">
        <x:v>0.19</x:v>
      </x:c>
      <x:c r="D988" s="103" t="s">
        <x:v>220</x:v>
      </x:c>
      <x:c r="E988" s="104">
        <x:f>E389</x:f>
        <x:v>18750</x:v>
      </x:c>
      <x:c r="F988" s="104">
        <x:f>INT(C988*E988)</x:f>
        <x:v>3562</x:v>
      </x:c>
      <x:c r="G988" s="104">
        <x:f>G389</x:f>
        <x:v>39645</x:v>
      </x:c>
      <x:c r="H988" s="104">
        <x:f t="shared" si="162"/>
        <x:v>7532</x:v>
      </x:c>
      <x:c r="I988" s="104">
        <x:f>I389</x:f>
        <x:v>20758</x:v>
      </x:c>
      <x:c r="J988" s="104">
        <x:f>INT(C988*I988)</x:f>
        <x:v>3944</x:v>
      </x:c>
      <x:c r="K988" s="104">
        <x:f t="shared" si="163"/>
        <x:v>79153</x:v>
      </x:c>
      <x:c r="L988" s="104">
        <x:f t="shared" si="164"/>
        <x:v>15038</x:v>
      </x:c>
      <x:c r="M988" s="104"/>
      <x:c r="N988" s="100"/>
    </x:row>
    <x:row r="989" spans="1:14" s="5" customFormat="1" ht="19.5" customHeight="1">
      <x:c r="A989" s="101" t="s">
        <x:v>153</x:v>
      </x:c>
      <x:c r="B989" s="101" t="s">
        <x:v>229</x:v>
      </x:c>
      <x:c r="C989" s="102">
        <x:v>0.39000000000000001</x:v>
      </x:c>
      <x:c r="D989" s="103" t="s">
        <x:v>250</x:v>
      </x:c>
      <x:c r="E989" s="104"/>
      <x:c r="F989" s="104"/>
      <x:c r="G989" s="104">
        <x:f>G985</x:f>
        <x:v>189749</x:v>
      </x:c>
      <x:c r="H989" s="104">
        <x:f t="shared" si="162"/>
        <x:v>74002</x:v>
      </x:c>
      <x:c r="I989" s="104"/>
      <x:c r="J989" s="104"/>
      <x:c r="K989" s="104">
        <x:f t="shared" si="163"/>
        <x:v>189749</x:v>
      </x:c>
      <x:c r="L989" s="104">
        <x:f t="shared" si="164"/>
        <x:v>74002</x:v>
      </x:c>
      <x:c r="M989" s="104"/>
      <x:c r="N989" s="100"/>
    </x:row>
    <x:row r="990" spans="1:14" s="5" customFormat="1" ht="19.5" customHeight="1">
      <x:c r="A990" s="101" t="s">
        <x:v>862</x:v>
      </x:c>
      <x:c r="B990" s="101" t="s">
        <x:v>229</x:v>
      </x:c>
      <x:c r="C990" s="102">
        <x:v>0.17000000000000001</x:v>
      </x:c>
      <x:c r="D990" s="103" t="s">
        <x:v>250</x:v>
      </x:c>
      <x:c r="E990" s="104"/>
      <x:c r="F990" s="104"/>
      <x:c r="G990" s="104">
        <x:f>G986</x:f>
        <x:v>148510</x:v>
      </x:c>
      <x:c r="H990" s="104">
        <x:f t="shared" si="162"/>
        <x:v>25246</x:v>
      </x:c>
      <x:c r="I990" s="104"/>
      <x:c r="J990" s="104"/>
      <x:c r="K990" s="104">
        <x:f t="shared" si="163"/>
        <x:v>148510</x:v>
      </x:c>
      <x:c r="L990" s="104">
        <x:f t="shared" si="164"/>
        <x:v>25246</x:v>
      </x:c>
      <x:c r="M990" s="104"/>
      <x:c r="N990" s="100"/>
    </x:row>
    <x:row r="991" spans="1:14" s="5" customFormat="1" ht="19.5" customHeight="1">
      <x:c r="A991" s="101" t="s">
        <x:v>227</x:v>
      </x:c>
      <x:c r="B991" s="101" t="s">
        <x:v>123</x:v>
      </x:c>
      <x:c r="C991" s="102">
        <x:v>0.64000000000000001</x:v>
      </x:c>
      <x:c r="D991" s="103" t="s">
        <x:v>220</x:v>
      </x:c>
      <x:c r="E991" s="104">
        <x:f t="shared" ref="E991:E996" si="165">E974</x:f>
        <x:v>18321</x:v>
      </x:c>
      <x:c r="F991" s="104">
        <x:f t="shared" ref="F991:F998" si="166">INT(C991*E991)</x:f>
        <x:v>11725</x:v>
      </x:c>
      <x:c r="G991" s="104">
        <x:f>G974</x:f>
        <x:v>47849</x:v>
      </x:c>
      <x:c r="H991" s="104">
        <x:f t="shared" si="162"/>
        <x:v>30623</x:v>
      </x:c>
      <x:c r="I991" s="104">
        <x:f>I974</x:f>
        <x:v>15965</x:v>
      </x:c>
      <x:c r="J991" s="104">
        <x:f>INT(C991*I991)</x:f>
        <x:v>10217</x:v>
      </x:c>
      <x:c r="K991" s="104">
        <x:f t="shared" si="163"/>
        <x:v>82135</x:v>
      </x:c>
      <x:c r="L991" s="104">
        <x:f t="shared" si="164"/>
        <x:v>52565</x:v>
      </x:c>
      <x:c r="M991" s="104"/>
      <x:c r="N991" s="100"/>
    </x:row>
    <x:row r="992" spans="1:14" s="5" customFormat="1" ht="19.5" customHeight="1">
      <x:c r="A992" s="101" t="s">
        <x:v>332</x:v>
      </x:c>
      <x:c r="B992" s="101" t="s">
        <x:v>1240</x:v>
      </x:c>
      <x:c r="C992" s="102">
        <x:v>1</x:v>
      </x:c>
      <x:c r="D992" s="103" t="s">
        <x:v>261</x:v>
      </x:c>
      <x:c r="E992" s="104">
        <x:f t="shared" si="165"/>
        <x:v>11400</x:v>
      </x:c>
      <x:c r="F992" s="104">
        <x:f t="shared" si="166"/>
        <x:v>11400</x:v>
      </x:c>
      <x:c r="G992" s="104"/>
      <x:c r="H992" s="104"/>
      <x:c r="I992" s="104"/>
      <x:c r="J992" s="104"/>
      <x:c r="K992" s="104">
        <x:f t="shared" si="163"/>
        <x:v>11400</x:v>
      </x:c>
      <x:c r="L992" s="104">
        <x:f t="shared" si="164"/>
        <x:v>11400</x:v>
      </x:c>
      <x:c r="M992" s="104"/>
      <x:c r="N992" s="100"/>
    </x:row>
    <x:row r="993" spans="1:14" s="5" customFormat="1" ht="19.5" customHeight="1">
      <x:c r="A993" s="101" t="s">
        <x:v>748</x:v>
      </x:c>
      <x:c r="B993" s="101" t="s">
        <x:v>86</x:v>
      </x:c>
      <x:c r="C993" s="102">
        <x:v>20</x:v>
      </x:c>
      <x:c r="D993" s="103" t="s">
        <x:v>266</x:v>
      </x:c>
      <x:c r="E993" s="104">
        <x:f t="shared" si="165"/>
        <x:v>400</x:v>
      </x:c>
      <x:c r="F993" s="104">
        <x:f t="shared" si="166"/>
        <x:v>8000</x:v>
      </x:c>
      <x:c r="G993" s="104"/>
      <x:c r="H993" s="104"/>
      <x:c r="I993" s="104"/>
      <x:c r="J993" s="104"/>
      <x:c r="K993" s="104">
        <x:f t="shared" si="163"/>
        <x:v>400</x:v>
      </x:c>
      <x:c r="L993" s="104">
        <x:f t="shared" si="164"/>
        <x:v>8000</x:v>
      </x:c>
      <x:c r="M993" s="104"/>
      <x:c r="N993" s="100"/>
    </x:row>
    <x:row r="994" spans="1:14" s="5" customFormat="1" ht="19.5" customHeight="1">
      <x:c r="A994" s="101" t="s">
        <x:v>239</x:v>
      </x:c>
      <x:c r="B994" s="101" t="s">
        <x:v>1232</x:v>
      </x:c>
      <x:c r="C994" s="102">
        <x:v>29</x:v>
      </x:c>
      <x:c r="D994" s="103" t="s">
        <x:v>270</x:v>
      </x:c>
      <x:c r="E994" s="104">
        <x:f t="shared" si="165"/>
        <x:v>33.299999999999997</x:v>
      </x:c>
      <x:c r="F994" s="104">
        <x:f t="shared" si="166"/>
        <x:v>965</x:v>
      </x:c>
      <x:c r="G994" s="104"/>
      <x:c r="H994" s="104"/>
      <x:c r="I994" s="104"/>
      <x:c r="J994" s="104"/>
      <x:c r="K994" s="104">
        <x:f t="shared" si="163"/>
        <x:v>33.299999999999997</x:v>
      </x:c>
      <x:c r="L994" s="104">
        <x:f t="shared" si="164"/>
        <x:v>965</x:v>
      </x:c>
      <x:c r="M994" s="104"/>
      <x:c r="N994" s="100"/>
    </x:row>
    <x:row r="995" spans="1:14" s="5" customFormat="1" ht="19.5" customHeight="1">
      <x:c r="A995" s="101" t="s">
        <x:v>580</x:v>
      </x:c>
      <x:c r="B995" s="101" t="s">
        <x:v>1337</x:v>
      </x:c>
      <x:c r="C995" s="102">
        <x:v>8.5</x:v>
      </x:c>
      <x:c r="D995" s="103" t="s">
        <x:v>270</x:v>
      </x:c>
      <x:c r="E995" s="104">
        <x:f t="shared" si="165"/>
        <x:v>131</x:v>
      </x:c>
      <x:c r="F995" s="104">
        <x:f t="shared" si="166"/>
        <x:v>1113</x:v>
      </x:c>
      <x:c r="G995" s="104"/>
      <x:c r="H995" s="104"/>
      <x:c r="I995" s="104"/>
      <x:c r="J995" s="104"/>
      <x:c r="K995" s="104">
        <x:f t="shared" si="163"/>
        <x:v>131</x:v>
      </x:c>
      <x:c r="L995" s="104">
        <x:f t="shared" si="164"/>
        <x:v>1113</x:v>
      </x:c>
      <x:c r="M995" s="104"/>
      <x:c r="N995" s="100"/>
    </x:row>
    <x:row r="996" spans="1:14" s="5" customFormat="1" ht="19.5" customHeight="1">
      <x:c r="A996" s="101" t="s">
        <x:v>190</x:v>
      </x:c>
      <x:c r="B996" s="101" t="s">
        <x:v>572</x:v>
      </x:c>
      <x:c r="C996" s="102">
        <x:v>1.4399999999999999</x:v>
      </x:c>
      <x:c r="D996" s="103" t="s">
        <x:v>266</x:v>
      </x:c>
      <x:c r="E996" s="104">
        <x:f t="shared" si="165"/>
        <x:v>1470</x:v>
      </x:c>
      <x:c r="F996" s="104">
        <x:f t="shared" si="166"/>
        <x:v>2116</x:v>
      </x:c>
      <x:c r="G996" s="104"/>
      <x:c r="H996" s="104"/>
      <x:c r="I996" s="104"/>
      <x:c r="J996" s="104"/>
      <x:c r="K996" s="104">
        <x:f t="shared" si="163"/>
        <x:v>1470</x:v>
      </x:c>
      <x:c r="L996" s="104">
        <x:f t="shared" si="164"/>
        <x:v>2116</x:v>
      </x:c>
      <x:c r="M996" s="104"/>
      <x:c r="N996" s="100"/>
    </x:row>
    <x:row r="997" spans="1:14" s="5" customFormat="1" ht="19.5" customHeight="1">
      <x:c r="A997" s="101" t="s">
        <x:v>822</x:v>
      </x:c>
      <x:c r="B997" s="101" t="s">
        <x:v>1342</x:v>
      </x:c>
      <x:c r="C997" s="102">
        <x:v>1</x:v>
      </x:c>
      <x:c r="D997" s="103" t="s">
        <x:v>148</x:v>
      </x:c>
      <x:c r="E997" s="104">
        <x:f>기계단가산출목록!F10</x:f>
        <x:v>1093</x:v>
      </x:c>
      <x:c r="F997" s="104">
        <x:f t="shared" si="166"/>
        <x:v>1093</x:v>
      </x:c>
      <x:c r="G997" s="104">
        <x:f>기계단가산출목록!G10</x:f>
        <x:v>2313</x:v>
      </x:c>
      <x:c r="H997" s="104">
        <x:f>INT(C997*G997)</x:f>
        <x:v>2313</x:v>
      </x:c>
      <x:c r="I997" s="104">
        <x:f>기계단가산출목록!H10</x:f>
        <x:v>1211</x:v>
      </x:c>
      <x:c r="J997" s="104">
        <x:f>INT(C997*I997)</x:f>
        <x:v>1211</x:v>
      </x:c>
      <x:c r="K997" s="104">
        <x:f t="shared" si="163"/>
        <x:v>4617</x:v>
      </x:c>
      <x:c r="L997" s="104">
        <x:f t="shared" si="164"/>
        <x:v>4617</x:v>
      </x:c>
      <x:c r="M997" s="104"/>
      <x:c r="N997" s="100"/>
    </x:row>
    <x:row r="998" spans="1:14" s="5" customFormat="1" ht="19.5" customHeight="1">
      <x:c r="A998" s="101" t="s">
        <x:v>540</x:v>
      </x:c>
      <x:c r="B998" s="101" t="s">
        <x:v>337</x:v>
      </x:c>
      <x:c r="C998" s="102">
        <x:v>1</x:v>
      </x:c>
      <x:c r="D998" s="103" t="s">
        <x:v>148</x:v>
      </x:c>
      <x:c r="E998" s="104">
        <x:f>기계단가산출목록!F33</x:f>
        <x:v>2137</x:v>
      </x:c>
      <x:c r="F998" s="104">
        <x:f t="shared" si="166"/>
        <x:v>2137</x:v>
      </x:c>
      <x:c r="G998" s="104">
        <x:f>기계단가산출목록!G33</x:f>
        <x:v>4520</x:v>
      </x:c>
      <x:c r="H998" s="104">
        <x:f>INT(C998*G998)</x:f>
        <x:v>4520</x:v>
      </x:c>
      <x:c r="I998" s="104">
        <x:f>기계단가산출목록!H33</x:f>
        <x:v>2366</x:v>
      </x:c>
      <x:c r="J998" s="104">
        <x:f>INT(C998*I998)</x:f>
        <x:v>2366</x:v>
      </x:c>
      <x:c r="K998" s="104">
        <x:f t="shared" si="163"/>
        <x:v>9023</x:v>
      </x:c>
      <x:c r="L998" s="104">
        <x:f t="shared" si="164"/>
        <x:v>9023</x:v>
      </x:c>
      <x:c r="M998" s="104"/>
      <x:c r="N998" s="100"/>
    </x:row>
    <x:row r="999" spans="1:14" s="5" customFormat="1" ht="19.5" customHeight="1">
      <x:c r="A999" s="101" t="s">
        <x:v>533</x:v>
      </x:c>
      <x:c r="B999" s="101"/>
      <x:c r="C999" s="102"/>
      <x:c r="D999" s="103"/>
      <x:c r="E999" s="104"/>
      <x:c r="F999" s="104">
        <x:f>SUM(F985:F998)</x:f>
        <x:v>62840</x:v>
      </x:c>
      <x:c r="G999" s="104"/>
      <x:c r="H999" s="104">
        <x:f>SUM(H985:H998)</x:f>
        <x:v>336129</x:v>
      </x:c>
      <x:c r="I999" s="104"/>
      <x:c r="J999" s="104">
        <x:f>SUM(J985:J998)</x:f>
        <x:v>41361</x:v>
      </x:c>
      <x:c r="K999" s="104"/>
      <x:c r="L999" s="104">
        <x:f>SUM(F999,H999,J999)</x:f>
        <x:v>440330</x:v>
      </x:c>
      <x:c r="M999" s="104"/>
      <x:c r="N999" s="100"/>
    </x:row>
    <x:row r="1000" spans="1:14" s="5" customFormat="1" ht="19.5" customHeight="1">
      <x:c r="A1000" s="105"/>
      <x:c r="B1000" s="105"/>
      <x:c r="C1000" s="106"/>
      <x:c r="D1000" s="107"/>
      <x:c r="E1000" s="108"/>
      <x:c r="F1000" s="108"/>
      <x:c r="G1000" s="108"/>
      <x:c r="H1000" s="108"/>
      <x:c r="I1000" s="108"/>
      <x:c r="J1000" s="108"/>
      <x:c r="K1000" s="108"/>
      <x:c r="L1000" s="108"/>
      <x:c r="M1000" s="108"/>
      <x:c r="N1000" s="100"/>
    </x:row>
    <x:row r="1001" spans="1:14" s="5" customFormat="1" ht="19.5" customHeight="1">
      <x:c r="A1001" s="96" t="s">
        <x:v>1052</x:v>
      </x:c>
      <x:c r="B1001" s="96" t="s">
        <x:v>186</x:v>
      </x:c>
      <x:c r="C1001" s="97"/>
      <x:c r="D1001" s="98" t="s">
        <x:v>148</x:v>
      </x:c>
      <x:c r="E1001" s="99"/>
      <x:c r="F1001" s="99"/>
      <x:c r="G1001" s="99"/>
      <x:c r="H1001" s="99"/>
      <x:c r="I1001" s="99"/>
      <x:c r="J1001" s="99"/>
      <x:c r="K1001" s="99"/>
      <x:c r="L1001" s="99"/>
      <x:c r="M1001" s="99"/>
      <x:c r="N1001" s="100"/>
    </x:row>
    <x:row r="1002" spans="1:14" s="5" customFormat="1" ht="19.5" customHeight="1">
      <x:c r="A1002" s="101" t="s">
        <x:v>153</x:v>
      </x:c>
      <x:c r="B1002" s="101" t="s">
        <x:v>281</x:v>
      </x:c>
      <x:c r="C1002" s="102">
        <x:v>0.67000000000000004</x:v>
      </x:c>
      <x:c r="D1002" s="103" t="s">
        <x:v>250</x:v>
      </x:c>
      <x:c r="E1002" s="104"/>
      <x:c r="F1002" s="104"/>
      <x:c r="G1002" s="104">
        <x:f>G985</x:f>
        <x:v>189749</x:v>
      </x:c>
      <x:c r="H1002" s="104">
        <x:f t="shared" ref="H1002:H1009" si="167">INT(C1002*G1002)</x:f>
        <x:v>127131</x:v>
      </x:c>
      <x:c r="I1002" s="104"/>
      <x:c r="J1002" s="104"/>
      <x:c r="K1002" s="104">
        <x:f t="shared" ref="K1002:K1016" si="168">SUM(E1002,G1002,I1002)</x:f>
        <x:v>189749</x:v>
      </x:c>
      <x:c r="L1002" s="104">
        <x:f t="shared" ref="L1002:L1016" si="169">SUM(F1002,H1002,J1002)</x:f>
        <x:v>127131</x:v>
      </x:c>
      <x:c r="M1002" s="104"/>
      <x:c r="N1002" s="100"/>
    </x:row>
    <x:row r="1003" spans="1:14" s="5" customFormat="1" ht="19.5" customHeight="1">
      <x:c r="A1003" s="101" t="s">
        <x:v>862</x:v>
      </x:c>
      <x:c r="B1003" s="101" t="s">
        <x:v>281</x:v>
      </x:c>
      <x:c r="C1003" s="102">
        <x:v>0.13</x:v>
      </x:c>
      <x:c r="D1003" s="103" t="s">
        <x:v>250</x:v>
      </x:c>
      <x:c r="E1003" s="104"/>
      <x:c r="F1003" s="104"/>
      <x:c r="G1003" s="104">
        <x:f>G986</x:f>
        <x:v>148510</x:v>
      </x:c>
      <x:c r="H1003" s="104">
        <x:f t="shared" si="167"/>
        <x:v>19306</x:v>
      </x:c>
      <x:c r="I1003" s="104"/>
      <x:c r="J1003" s="104"/>
      <x:c r="K1003" s="104">
        <x:f t="shared" si="168"/>
        <x:v>148510</x:v>
      </x:c>
      <x:c r="L1003" s="104">
        <x:f t="shared" si="169"/>
        <x:v>19306</x:v>
      </x:c>
      <x:c r="M1003" s="104"/>
      <x:c r="N1003" s="100"/>
    </x:row>
    <x:row r="1004" spans="1:14" s="5" customFormat="1" ht="19.5" customHeight="1">
      <x:c r="A1004" s="101" t="s">
        <x:v>227</x:v>
      </x:c>
      <x:c r="B1004" s="101" t="s">
        <x:v>110</x:v>
      </x:c>
      <x:c r="C1004" s="102">
        <x:v>0.94999999999999996</x:v>
      </x:c>
      <x:c r="D1004" s="103" t="s">
        <x:v>220</x:v>
      </x:c>
      <x:c r="E1004" s="104">
        <x:f>E405</x:f>
        <x:v>21820</x:v>
      </x:c>
      <x:c r="F1004" s="104">
        <x:f>INT(C1004*E1004)</x:f>
        <x:v>20729</x:v>
      </x:c>
      <x:c r="G1004" s="104">
        <x:f>G405</x:f>
        <x:v>47849</x:v>
      </x:c>
      <x:c r="H1004" s="104">
        <x:f t="shared" si="167"/>
        <x:v>45456</x:v>
      </x:c>
      <x:c r="I1004" s="104">
        <x:f>I405</x:f>
        <x:v>24867</x:v>
      </x:c>
      <x:c r="J1004" s="104">
        <x:f>INT(C1004*I1004)</x:f>
        <x:v>23623</x:v>
      </x:c>
      <x:c r="K1004" s="104">
        <x:f t="shared" si="168"/>
        <x:v>94536</x:v>
      </x:c>
      <x:c r="L1004" s="104">
        <x:f t="shared" si="169"/>
        <x:v>89808</x:v>
      </x:c>
      <x:c r="M1004" s="104"/>
      <x:c r="N1004" s="100"/>
    </x:row>
    <x:row r="1005" spans="1:14" s="5" customFormat="1" ht="19.5" customHeight="1">
      <x:c r="A1005" s="101" t="s">
        <x:v>1478</x:v>
      </x:c>
      <x:c r="B1005" s="101" t="s">
        <x:v>224</x:v>
      </x:c>
      <x:c r="C1005" s="102">
        <x:v>0.19</x:v>
      </x:c>
      <x:c r="D1005" s="103" t="s">
        <x:v>220</x:v>
      </x:c>
      <x:c r="E1005" s="104">
        <x:f>E406</x:f>
        <x:v>18750</x:v>
      </x:c>
      <x:c r="F1005" s="104">
        <x:f>INT(C1005*E1005)</x:f>
        <x:v>3562</x:v>
      </x:c>
      <x:c r="G1005" s="104">
        <x:f>G406</x:f>
        <x:v>39645</x:v>
      </x:c>
      <x:c r="H1005" s="104">
        <x:f t="shared" si="167"/>
        <x:v>7532</x:v>
      </x:c>
      <x:c r="I1005" s="104">
        <x:f>I406</x:f>
        <x:v>20758</x:v>
      </x:c>
      <x:c r="J1005" s="104">
        <x:f>INT(C1005*I1005)</x:f>
        <x:v>3944</x:v>
      </x:c>
      <x:c r="K1005" s="104">
        <x:f t="shared" si="168"/>
        <x:v>79153</x:v>
      </x:c>
      <x:c r="L1005" s="104">
        <x:f t="shared" si="169"/>
        <x:v>15038</x:v>
      </x:c>
      <x:c r="M1005" s="104"/>
      <x:c r="N1005" s="100"/>
    </x:row>
    <x:row r="1006" spans="1:14" s="5" customFormat="1" ht="19.5" customHeight="1">
      <x:c r="A1006" s="101" t="s">
        <x:v>153</x:v>
      </x:c>
      <x:c r="B1006" s="101" t="s">
        <x:v>229</x:v>
      </x:c>
      <x:c r="C1006" s="102">
        <x:v>0.46999999999999997</x:v>
      </x:c>
      <x:c r="D1006" s="103" t="s">
        <x:v>250</x:v>
      </x:c>
      <x:c r="E1006" s="104"/>
      <x:c r="F1006" s="104"/>
      <x:c r="G1006" s="104">
        <x:f>G1002</x:f>
        <x:v>189749</x:v>
      </x:c>
      <x:c r="H1006" s="104">
        <x:f t="shared" si="167"/>
        <x:v>89182</x:v>
      </x:c>
      <x:c r="I1006" s="104"/>
      <x:c r="J1006" s="104"/>
      <x:c r="K1006" s="104">
        <x:f t="shared" si="168"/>
        <x:v>189749</x:v>
      </x:c>
      <x:c r="L1006" s="104">
        <x:f t="shared" si="169"/>
        <x:v>89182</x:v>
      </x:c>
      <x:c r="M1006" s="104"/>
      <x:c r="N1006" s="100"/>
    </x:row>
    <x:row r="1007" spans="1:14" s="5" customFormat="1" ht="19.5" customHeight="1">
      <x:c r="A1007" s="101" t="s">
        <x:v>862</x:v>
      </x:c>
      <x:c r="B1007" s="101" t="s">
        <x:v>229</x:v>
      </x:c>
      <x:c r="C1007" s="102">
        <x:v>0.20000000000000001</x:v>
      </x:c>
      <x:c r="D1007" s="103" t="s">
        <x:v>250</x:v>
      </x:c>
      <x:c r="E1007" s="104"/>
      <x:c r="F1007" s="104"/>
      <x:c r="G1007" s="104">
        <x:f>G1003</x:f>
        <x:v>148510</x:v>
      </x:c>
      <x:c r="H1007" s="104">
        <x:f t="shared" si="167"/>
        <x:v>29702</x:v>
      </x:c>
      <x:c r="I1007" s="104"/>
      <x:c r="J1007" s="104"/>
      <x:c r="K1007" s="104">
        <x:f t="shared" si="168"/>
        <x:v>148510</x:v>
      </x:c>
      <x:c r="L1007" s="104">
        <x:f t="shared" si="169"/>
        <x:v>29702</x:v>
      </x:c>
      <x:c r="M1007" s="104"/>
      <x:c r="N1007" s="100"/>
    </x:row>
    <x:row r="1008" spans="1:14" s="5" customFormat="1" ht="19.5" customHeight="1">
      <x:c r="A1008" s="135" t="s">
        <x:v>227</x:v>
      </x:c>
      <x:c r="B1008" s="135" t="s">
        <x:v>110</x:v>
      </x:c>
      <x:c r="C1008" s="136">
        <x:v>0.71999999999999997</x:v>
      </x:c>
      <x:c r="D1008" s="137" t="s">
        <x:v>220</x:v>
      </x:c>
      <x:c r="E1008" s="138">
        <x:f>건설기계목록!E4</x:f>
        <x:v>21820</x:v>
      </x:c>
      <x:c r="F1008" s="138">
        <x:f t="shared" ref="F1008:F1016" si="170">INT(C1008*E1008)</x:f>
        <x:v>15710</x:v>
      </x:c>
      <x:c r="G1008" s="138">
        <x:f>건설기계목록!F4</x:f>
        <x:v>47849</x:v>
      </x:c>
      <x:c r="H1008" s="138">
        <x:f t="shared" si="167"/>
        <x:v>34451</x:v>
      </x:c>
      <x:c r="I1008" s="138">
        <x:f>건설기계목록!G4</x:f>
        <x:v>24867</x:v>
      </x:c>
      <x:c r="J1008" s="138">
        <x:f>INT(C1008*I1008)</x:f>
        <x:v>17904</x:v>
      </x:c>
      <x:c r="K1008" s="138">
        <x:f t="shared" si="168"/>
        <x:v>94536</x:v>
      </x:c>
      <x:c r="L1008" s="138">
        <x:f t="shared" si="169"/>
        <x:v>68065</x:v>
      </x:c>
      <x:c r="M1008" s="138"/>
      <x:c r="N1008" s="100"/>
    </x:row>
    <x:row r="1009" spans="1:14" s="5" customFormat="1" ht="19.5" customHeight="1">
      <x:c r="A1009" s="101" t="s">
        <x:v>1478</x:v>
      </x:c>
      <x:c r="B1009" s="101" t="s">
        <x:v>224</x:v>
      </x:c>
      <x:c r="C1009" s="102">
        <x:v>0.20999999999999999</x:v>
      </x:c>
      <x:c r="D1009" s="103" t="s">
        <x:v>220</x:v>
      </x:c>
      <x:c r="E1009" s="104">
        <x:f>E1005</x:f>
        <x:v>18750</x:v>
      </x:c>
      <x:c r="F1009" s="104">
        <x:f t="shared" si="170"/>
        <x:v>3937</x:v>
      </x:c>
      <x:c r="G1009" s="104">
        <x:f>G1005</x:f>
        <x:v>39645</x:v>
      </x:c>
      <x:c r="H1009" s="104">
        <x:f t="shared" si="167"/>
        <x:v>8325</x:v>
      </x:c>
      <x:c r="I1009" s="104">
        <x:f>I1005</x:f>
        <x:v>20758</x:v>
      </x:c>
      <x:c r="J1009" s="104">
        <x:f>INT(C1009*I1009)</x:f>
        <x:v>4359</x:v>
      </x:c>
      <x:c r="K1009" s="104">
        <x:f t="shared" si="168"/>
        <x:v>79153</x:v>
      </x:c>
      <x:c r="L1009" s="104">
        <x:f t="shared" si="169"/>
        <x:v>16621</x:v>
      </x:c>
      <x:c r="M1009" s="104"/>
      <x:c r="N1009" s="100"/>
    </x:row>
    <x:row r="1010" spans="1:14" s="5" customFormat="1" ht="19.5" customHeight="1">
      <x:c r="A1010" s="101" t="s">
        <x:v>332</x:v>
      </x:c>
      <x:c r="B1010" s="101" t="s">
        <x:v>1240</x:v>
      </x:c>
      <x:c r="C1010" s="102">
        <x:v>1</x:v>
      </x:c>
      <x:c r="D1010" s="103" t="s">
        <x:v>261</x:v>
      </x:c>
      <x:c r="E1010" s="104">
        <x:f t="shared" ref="E1010:E1016" si="171">E992</x:f>
        <x:v>11400</x:v>
      </x:c>
      <x:c r="F1010" s="104">
        <x:f t="shared" si="170"/>
        <x:v>11400</x:v>
      </x:c>
      <x:c r="G1010" s="104"/>
      <x:c r="H1010" s="104"/>
      <x:c r="I1010" s="104"/>
      <x:c r="J1010" s="104"/>
      <x:c r="K1010" s="104">
        <x:f t="shared" si="168"/>
        <x:v>11400</x:v>
      </x:c>
      <x:c r="L1010" s="104">
        <x:f t="shared" si="169"/>
        <x:v>11400</x:v>
      </x:c>
      <x:c r="M1010" s="104"/>
      <x:c r="N1010" s="100"/>
    </x:row>
    <x:row r="1011" spans="1:14" s="5" customFormat="1" ht="19.5" customHeight="1">
      <x:c r="A1011" s="101" t="s">
        <x:v>748</x:v>
      </x:c>
      <x:c r="B1011" s="101" t="s">
        <x:v>86</x:v>
      </x:c>
      <x:c r="C1011" s="102">
        <x:v>30</x:v>
      </x:c>
      <x:c r="D1011" s="103" t="s">
        <x:v>266</x:v>
      </x:c>
      <x:c r="E1011" s="104">
        <x:f t="shared" si="171"/>
        <x:v>400</x:v>
      </x:c>
      <x:c r="F1011" s="104">
        <x:f t="shared" si="170"/>
        <x:v>12000</x:v>
      </x:c>
      <x:c r="G1011" s="104"/>
      <x:c r="H1011" s="104"/>
      <x:c r="I1011" s="104"/>
      <x:c r="J1011" s="104"/>
      <x:c r="K1011" s="104">
        <x:f t="shared" si="168"/>
        <x:v>400</x:v>
      </x:c>
      <x:c r="L1011" s="104">
        <x:f t="shared" si="169"/>
        <x:v>12000</x:v>
      </x:c>
      <x:c r="M1011" s="104"/>
      <x:c r="N1011" s="100"/>
    </x:row>
    <x:row r="1012" spans="1:14" s="5" customFormat="1" ht="19.5" customHeight="1">
      <x:c r="A1012" s="101" t="s">
        <x:v>239</x:v>
      </x:c>
      <x:c r="B1012" s="101" t="s">
        <x:v>1232</x:v>
      </x:c>
      <x:c r="C1012" s="102">
        <x:v>31</x:v>
      </x:c>
      <x:c r="D1012" s="103" t="s">
        <x:v>270</x:v>
      </x:c>
      <x:c r="E1012" s="104">
        <x:f t="shared" si="171"/>
        <x:v>33.299999999999997</x:v>
      </x:c>
      <x:c r="F1012" s="104">
        <x:f t="shared" si="170"/>
        <x:v>1032</x:v>
      </x:c>
      <x:c r="G1012" s="104"/>
      <x:c r="H1012" s="104"/>
      <x:c r="I1012" s="104"/>
      <x:c r="J1012" s="104"/>
      <x:c r="K1012" s="104">
        <x:f t="shared" si="168"/>
        <x:v>33.299999999999997</x:v>
      </x:c>
      <x:c r="L1012" s="104">
        <x:f t="shared" si="169"/>
        <x:v>1032</x:v>
      </x:c>
      <x:c r="M1012" s="104"/>
      <x:c r="N1012" s="100"/>
    </x:row>
    <x:row r="1013" spans="1:14" s="5" customFormat="1" ht="19.5" customHeight="1">
      <x:c r="A1013" s="101" t="s">
        <x:v>580</x:v>
      </x:c>
      <x:c r="B1013" s="101" t="s">
        <x:v>1337</x:v>
      </x:c>
      <x:c r="C1013" s="102">
        <x:v>9.3000000000000007</x:v>
      </x:c>
      <x:c r="D1013" s="103" t="s">
        <x:v>270</x:v>
      </x:c>
      <x:c r="E1013" s="104">
        <x:f t="shared" si="171"/>
        <x:v>131</x:v>
      </x:c>
      <x:c r="F1013" s="104">
        <x:f t="shared" si="170"/>
        <x:v>1218</x:v>
      </x:c>
      <x:c r="G1013" s="104"/>
      <x:c r="H1013" s="104"/>
      <x:c r="I1013" s="104"/>
      <x:c r="J1013" s="104"/>
      <x:c r="K1013" s="104">
        <x:f t="shared" si="168"/>
        <x:v>131</x:v>
      </x:c>
      <x:c r="L1013" s="104">
        <x:f t="shared" si="169"/>
        <x:v>1218</x:v>
      </x:c>
      <x:c r="M1013" s="104"/>
      <x:c r="N1013" s="100"/>
    </x:row>
    <x:row r="1014" spans="1:14" s="5" customFormat="1" ht="19.5" customHeight="1">
      <x:c r="A1014" s="101" t="s">
        <x:v>190</x:v>
      </x:c>
      <x:c r="B1014" s="101" t="s">
        <x:v>572</x:v>
      </x:c>
      <x:c r="C1014" s="102">
        <x:v>1.5800000000000001</x:v>
      </x:c>
      <x:c r="D1014" s="103" t="s">
        <x:v>266</x:v>
      </x:c>
      <x:c r="E1014" s="104">
        <x:f t="shared" si="171"/>
        <x:v>1470</x:v>
      </x:c>
      <x:c r="F1014" s="104">
        <x:f t="shared" si="170"/>
        <x:v>2322</x:v>
      </x:c>
      <x:c r="G1014" s="104"/>
      <x:c r="H1014" s="104"/>
      <x:c r="I1014" s="104"/>
      <x:c r="J1014" s="104"/>
      <x:c r="K1014" s="104">
        <x:f t="shared" si="168"/>
        <x:v>1470</x:v>
      </x:c>
      <x:c r="L1014" s="104">
        <x:f t="shared" si="169"/>
        <x:v>2322</x:v>
      </x:c>
      <x:c r="M1014" s="104"/>
      <x:c r="N1014" s="100"/>
    </x:row>
    <x:row r="1015" spans="1:14" s="5" customFormat="1" ht="19.5" customHeight="1">
      <x:c r="A1015" s="101" t="s">
        <x:v>822</x:v>
      </x:c>
      <x:c r="B1015" s="101" t="str">
        <x:f>B997</x:f>
        <x:v>트럭탑재형크레인 10톤</x:v>
      </x:c>
      <x:c r="C1015" s="102">
        <x:v>1</x:v>
      </x:c>
      <x:c r="D1015" s="103" t="s">
        <x:v>148</x:v>
      </x:c>
      <x:c r="E1015" s="104">
        <x:f t="shared" si="171"/>
        <x:v>1093</x:v>
      </x:c>
      <x:c r="F1015" s="104">
        <x:f t="shared" si="170"/>
        <x:v>1093</x:v>
      </x:c>
      <x:c r="G1015" s="104">
        <x:f>G997</x:f>
        <x:v>2313</x:v>
      </x:c>
      <x:c r="H1015" s="104">
        <x:f>INT(C1015*G1015)</x:f>
        <x:v>2313</x:v>
      </x:c>
      <x:c r="I1015" s="104">
        <x:f>I997</x:f>
        <x:v>1211</x:v>
      </x:c>
      <x:c r="J1015" s="104">
        <x:f>INT(C1015*I1015)</x:f>
        <x:v>1211</x:v>
      </x:c>
      <x:c r="K1015" s="104">
        <x:f t="shared" si="168"/>
        <x:v>4617</x:v>
      </x:c>
      <x:c r="L1015" s="104">
        <x:f t="shared" si="169"/>
        <x:v>4617</x:v>
      </x:c>
      <x:c r="M1015" s="104"/>
      <x:c r="N1015" s="100"/>
    </x:row>
    <x:row r="1016" spans="1:14" s="5" customFormat="1" ht="19.5" customHeight="1">
      <x:c r="A1016" s="101" t="s">
        <x:v>540</x:v>
      </x:c>
      <x:c r="B1016" s="101" t="str">
        <x:f>B998</x:f>
        <x:v>트럭탑재형크레인 11톤</x:v>
      </x:c>
      <x:c r="C1016" s="102">
        <x:v>1</x:v>
      </x:c>
      <x:c r="D1016" s="103" t="s">
        <x:v>148</x:v>
      </x:c>
      <x:c r="E1016" s="104">
        <x:f t="shared" si="171"/>
        <x:v>2137</x:v>
      </x:c>
      <x:c r="F1016" s="104">
        <x:f t="shared" si="170"/>
        <x:v>2137</x:v>
      </x:c>
      <x:c r="G1016" s="104">
        <x:f>G998</x:f>
        <x:v>4520</x:v>
      </x:c>
      <x:c r="H1016" s="104">
        <x:f>INT(C1016*G1016)</x:f>
        <x:v>4520</x:v>
      </x:c>
      <x:c r="I1016" s="104">
        <x:f>I998</x:f>
        <x:v>2366</x:v>
      </x:c>
      <x:c r="J1016" s="104">
        <x:f>INT(C1016*I1016)</x:f>
        <x:v>2366</x:v>
      </x:c>
      <x:c r="K1016" s="104">
        <x:f t="shared" si="168"/>
        <x:v>9023</x:v>
      </x:c>
      <x:c r="L1016" s="104">
        <x:f t="shared" si="169"/>
        <x:v>9023</x:v>
      </x:c>
      <x:c r="M1016" s="104"/>
      <x:c r="N1016" s="100"/>
    </x:row>
    <x:row r="1017" spans="1:14" s="5" customFormat="1" ht="19.5" customHeight="1">
      <x:c r="A1017" s="101" t="s">
        <x:v>533</x:v>
      </x:c>
      <x:c r="B1017" s="101"/>
      <x:c r="C1017" s="102"/>
      <x:c r="D1017" s="103"/>
      <x:c r="E1017" s="104"/>
      <x:c r="F1017" s="104">
        <x:f>SUM(F1002:F1016)</x:f>
        <x:v>75140</x:v>
      </x:c>
      <x:c r="G1017" s="104"/>
      <x:c r="H1017" s="104">
        <x:f>SUM(H1002:H1016)</x:f>
        <x:v>367918</x:v>
      </x:c>
      <x:c r="I1017" s="104"/>
      <x:c r="J1017" s="104">
        <x:f>SUM(J1002:J1016)</x:f>
        <x:v>53407</x:v>
      </x:c>
      <x:c r="K1017" s="104"/>
      <x:c r="L1017" s="104">
        <x:f>SUM(F1017,H1017,J1017)</x:f>
        <x:v>496465</x:v>
      </x:c>
      <x:c r="M1017" s="104"/>
      <x:c r="N1017" s="100"/>
    </x:row>
    <x:row r="1018" spans="1:14" s="5" customFormat="1" ht="19.5" customHeight="1">
      <x:c r="A1018" s="105"/>
      <x:c r="B1018" s="105"/>
      <x:c r="C1018" s="106"/>
      <x:c r="D1018" s="107"/>
      <x:c r="E1018" s="108"/>
      <x:c r="F1018" s="108"/>
      <x:c r="G1018" s="108"/>
      <x:c r="H1018" s="108"/>
      <x:c r="I1018" s="108"/>
      <x:c r="J1018" s="108"/>
      <x:c r="K1018" s="108"/>
      <x:c r="L1018" s="108"/>
      <x:c r="M1018" s="108"/>
      <x:c r="N1018" s="100"/>
    </x:row>
    <x:row r="1019" spans="1:14" s="5" customFormat="1" ht="19.5" customHeight="1">
      <x:c r="A1019" s="96" t="s">
        <x:v>1444</x:v>
      </x:c>
      <x:c r="B1019" s="96" t="s">
        <x:v>164</x:v>
      </x:c>
      <x:c r="C1019" s="97"/>
      <x:c r="D1019" s="98" t="s">
        <x:v>148</x:v>
      </x:c>
      <x:c r="E1019" s="99"/>
      <x:c r="F1019" s="99"/>
      <x:c r="G1019" s="99"/>
      <x:c r="H1019" s="99"/>
      <x:c r="I1019" s="99"/>
      <x:c r="J1019" s="99"/>
      <x:c r="K1019" s="99"/>
      <x:c r="L1019" s="99"/>
      <x:c r="M1019" s="99"/>
      <x:c r="N1019" s="100"/>
    </x:row>
    <x:row r="1020" spans="1:14" s="5" customFormat="1" ht="19.5" customHeight="1">
      <x:c r="A1020" s="101" t="s">
        <x:v>153</x:v>
      </x:c>
      <x:c r="B1020" s="101" t="s">
        <x:v>281</x:v>
      </x:c>
      <x:c r="C1020" s="102">
        <x:v>0.67000000000000004</x:v>
      </x:c>
      <x:c r="D1020" s="103" t="s">
        <x:v>250</x:v>
      </x:c>
      <x:c r="E1020" s="104"/>
      <x:c r="F1020" s="104"/>
      <x:c r="G1020" s="104">
        <x:f>G1002</x:f>
        <x:v>189749</x:v>
      </x:c>
      <x:c r="H1020" s="104">
        <x:f t="shared" ref="H1020:H1027" si="172">INT(C1020*G1020)</x:f>
        <x:v>127131</x:v>
      </x:c>
      <x:c r="I1020" s="104"/>
      <x:c r="J1020" s="104"/>
      <x:c r="K1020" s="104">
        <x:f t="shared" ref="K1020:K1034" si="173">SUM(E1020,G1020,I1020)</x:f>
        <x:v>189749</x:v>
      </x:c>
      <x:c r="L1020" s="104">
        <x:f t="shared" ref="L1020:L1034" si="174">SUM(F1020,H1020,J1020)</x:f>
        <x:v>127131</x:v>
      </x:c>
      <x:c r="M1020" s="104"/>
      <x:c r="N1020" s="100"/>
    </x:row>
    <x:row r="1021" spans="1:14" s="5" customFormat="1" ht="19.5" customHeight="1">
      <x:c r="A1021" s="101" t="s">
        <x:v>862</x:v>
      </x:c>
      <x:c r="B1021" s="101" t="s">
        <x:v>281</x:v>
      </x:c>
      <x:c r="C1021" s="102">
        <x:v>0.13</x:v>
      </x:c>
      <x:c r="D1021" s="103" t="s">
        <x:v>250</x:v>
      </x:c>
      <x:c r="E1021" s="104"/>
      <x:c r="F1021" s="104"/>
      <x:c r="G1021" s="104">
        <x:f>G1003</x:f>
        <x:v>148510</x:v>
      </x:c>
      <x:c r="H1021" s="104">
        <x:f t="shared" si="172"/>
        <x:v>19306</x:v>
      </x:c>
      <x:c r="I1021" s="104"/>
      <x:c r="J1021" s="104"/>
      <x:c r="K1021" s="104">
        <x:f t="shared" si="173"/>
        <x:v>148510</x:v>
      </x:c>
      <x:c r="L1021" s="104">
        <x:f t="shared" si="174"/>
        <x:v>19306</x:v>
      </x:c>
      <x:c r="M1021" s="104"/>
      <x:c r="N1021" s="100"/>
    </x:row>
    <x:row r="1022" spans="1:14" s="5" customFormat="1" ht="19.5" customHeight="1">
      <x:c r="A1022" s="135" t="s">
        <x:v>227</x:v>
      </x:c>
      <x:c r="B1022" s="135" t="s">
        <x:v>110</x:v>
      </x:c>
      <x:c r="C1022" s="136">
        <x:v>0.94999999999999996</x:v>
      </x:c>
      <x:c r="D1022" s="137" t="s">
        <x:v>220</x:v>
      </x:c>
      <x:c r="E1022" s="138">
        <x:f>건설기계목록!E4</x:f>
        <x:v>21820</x:v>
      </x:c>
      <x:c r="F1022" s="138">
        <x:f>INT(C1022*E1022)</x:f>
        <x:v>20729</x:v>
      </x:c>
      <x:c r="G1022" s="138">
        <x:f>건설기계목록!F4</x:f>
        <x:v>47849</x:v>
      </x:c>
      <x:c r="H1022" s="138">
        <x:f t="shared" si="172"/>
        <x:v>45456</x:v>
      </x:c>
      <x:c r="I1022" s="138">
        <x:f>건설기계목록!G4</x:f>
        <x:v>24867</x:v>
      </x:c>
      <x:c r="J1022" s="138">
        <x:f>INT(C1022*I1022)</x:f>
        <x:v>23623</x:v>
      </x:c>
      <x:c r="K1022" s="138">
        <x:f t="shared" si="173"/>
        <x:v>94536</x:v>
      </x:c>
      <x:c r="L1022" s="138">
        <x:f t="shared" si="174"/>
        <x:v>89808</x:v>
      </x:c>
      <x:c r="M1022" s="138"/>
      <x:c r="N1022" s="100"/>
    </x:row>
    <x:row r="1023" spans="1:14" s="5" customFormat="1" ht="19.5" customHeight="1">
      <x:c r="A1023" s="101" t="s">
        <x:v>1478</x:v>
      </x:c>
      <x:c r="B1023" s="101" t="s">
        <x:v>224</x:v>
      </x:c>
      <x:c r="C1023" s="102">
        <x:v>0.19</x:v>
      </x:c>
      <x:c r="D1023" s="103" t="s">
        <x:v>220</x:v>
      </x:c>
      <x:c r="E1023" s="104">
        <x:f>E1005</x:f>
        <x:v>18750</x:v>
      </x:c>
      <x:c r="F1023" s="104">
        <x:f>INT(C1023*E1023)</x:f>
        <x:v>3562</x:v>
      </x:c>
      <x:c r="G1023" s="104">
        <x:f>G1005</x:f>
        <x:v>39645</x:v>
      </x:c>
      <x:c r="H1023" s="104">
        <x:f t="shared" si="172"/>
        <x:v>7532</x:v>
      </x:c>
      <x:c r="I1023" s="104">
        <x:f>I1005</x:f>
        <x:v>20758</x:v>
      </x:c>
      <x:c r="J1023" s="104">
        <x:f>INT(C1023*I1023)</x:f>
        <x:v>3944</x:v>
      </x:c>
      <x:c r="K1023" s="104">
        <x:f t="shared" si="173"/>
        <x:v>79153</x:v>
      </x:c>
      <x:c r="L1023" s="104">
        <x:f t="shared" si="174"/>
        <x:v>15038</x:v>
      </x:c>
      <x:c r="M1023" s="104"/>
      <x:c r="N1023" s="100"/>
    </x:row>
    <x:row r="1024" spans="1:14" s="5" customFormat="1" ht="19.5" customHeight="1">
      <x:c r="A1024" s="101" t="s">
        <x:v>153</x:v>
      </x:c>
      <x:c r="B1024" s="101" t="s">
        <x:v>229</x:v>
      </x:c>
      <x:c r="C1024" s="102">
        <x:v>0.46999999999999997</x:v>
      </x:c>
      <x:c r="D1024" s="103" t="s">
        <x:v>250</x:v>
      </x:c>
      <x:c r="E1024" s="104"/>
      <x:c r="F1024" s="104"/>
      <x:c r="G1024" s="104">
        <x:f>G1020</x:f>
        <x:v>189749</x:v>
      </x:c>
      <x:c r="H1024" s="104">
        <x:f t="shared" si="172"/>
        <x:v>89182</x:v>
      </x:c>
      <x:c r="I1024" s="104"/>
      <x:c r="J1024" s="104"/>
      <x:c r="K1024" s="104">
        <x:f t="shared" si="173"/>
        <x:v>189749</x:v>
      </x:c>
      <x:c r="L1024" s="104">
        <x:f t="shared" si="174"/>
        <x:v>89182</x:v>
      </x:c>
      <x:c r="M1024" s="104"/>
      <x:c r="N1024" s="100"/>
    </x:row>
    <x:row r="1025" spans="1:14" s="5" customFormat="1" ht="19.5" customHeight="1">
      <x:c r="A1025" s="101" t="s">
        <x:v>862</x:v>
      </x:c>
      <x:c r="B1025" s="101" t="s">
        <x:v>229</x:v>
      </x:c>
      <x:c r="C1025" s="102">
        <x:v>0.20000000000000001</x:v>
      </x:c>
      <x:c r="D1025" s="103" t="s">
        <x:v>250</x:v>
      </x:c>
      <x:c r="E1025" s="104"/>
      <x:c r="F1025" s="104"/>
      <x:c r="G1025" s="104">
        <x:f>G1021</x:f>
        <x:v>148510</x:v>
      </x:c>
      <x:c r="H1025" s="104">
        <x:f t="shared" si="172"/>
        <x:v>29702</x:v>
      </x:c>
      <x:c r="I1025" s="104"/>
      <x:c r="J1025" s="104"/>
      <x:c r="K1025" s="104">
        <x:f t="shared" si="173"/>
        <x:v>148510</x:v>
      </x:c>
      <x:c r="L1025" s="104">
        <x:f t="shared" si="174"/>
        <x:v>29702</x:v>
      </x:c>
      <x:c r="M1025" s="104"/>
      <x:c r="N1025" s="100"/>
    </x:row>
    <x:row r="1026" spans="1:14" s="5" customFormat="1" ht="19.5" customHeight="1">
      <x:c r="A1026" s="101" t="s">
        <x:v>227</x:v>
      </x:c>
      <x:c r="B1026" s="101" t="s">
        <x:v>110</x:v>
      </x:c>
      <x:c r="C1026" s="102">
        <x:v>0.71999999999999997</x:v>
      </x:c>
      <x:c r="D1026" s="103" t="s">
        <x:v>220</x:v>
      </x:c>
      <x:c r="E1026" s="104">
        <x:f>E1008</x:f>
        <x:v>21820</x:v>
      </x:c>
      <x:c r="F1026" s="104">
        <x:f t="shared" ref="F1026:F1034" si="175">INT(C1026*E1026)</x:f>
        <x:v>15710</x:v>
      </x:c>
      <x:c r="G1026" s="104">
        <x:f>G1008</x:f>
        <x:v>47849</x:v>
      </x:c>
      <x:c r="H1026" s="104">
        <x:f t="shared" si="172"/>
        <x:v>34451</x:v>
      </x:c>
      <x:c r="I1026" s="104">
        <x:f>I1008</x:f>
        <x:v>24867</x:v>
      </x:c>
      <x:c r="J1026" s="104">
        <x:f>INT(C1026*I1026)</x:f>
        <x:v>17904</x:v>
      </x:c>
      <x:c r="K1026" s="104">
        <x:f t="shared" si="173"/>
        <x:v>94536</x:v>
      </x:c>
      <x:c r="L1026" s="104">
        <x:f t="shared" si="174"/>
        <x:v>68065</x:v>
      </x:c>
      <x:c r="M1026" s="104"/>
      <x:c r="N1026" s="100"/>
    </x:row>
    <x:row r="1027" spans="1:14" s="5" customFormat="1" ht="19.5" customHeight="1">
      <x:c r="A1027" s="101" t="s">
        <x:v>1478</x:v>
      </x:c>
      <x:c r="B1027" s="101" t="s">
        <x:v>224</x:v>
      </x:c>
      <x:c r="C1027" s="102">
        <x:v>0.20999999999999999</x:v>
      </x:c>
      <x:c r="D1027" s="103" t="s">
        <x:v>220</x:v>
      </x:c>
      <x:c r="E1027" s="104">
        <x:f>E1023</x:f>
        <x:v>18750</x:v>
      </x:c>
      <x:c r="F1027" s="104">
        <x:f t="shared" si="175"/>
        <x:v>3937</x:v>
      </x:c>
      <x:c r="G1027" s="104">
        <x:f>G1023</x:f>
        <x:v>39645</x:v>
      </x:c>
      <x:c r="H1027" s="104">
        <x:f t="shared" si="172"/>
        <x:v>8325</x:v>
      </x:c>
      <x:c r="I1027" s="104">
        <x:f>I1023</x:f>
        <x:v>20758</x:v>
      </x:c>
      <x:c r="J1027" s="104">
        <x:f>INT(C1027*I1027)</x:f>
        <x:v>4359</x:v>
      </x:c>
      <x:c r="K1027" s="104">
        <x:f t="shared" si="173"/>
        <x:v>79153</x:v>
      </x:c>
      <x:c r="L1027" s="104">
        <x:f t="shared" si="174"/>
        <x:v>16621</x:v>
      </x:c>
      <x:c r="M1027" s="104"/>
      <x:c r="N1027" s="100"/>
    </x:row>
    <x:row r="1028" spans="1:14" s="5" customFormat="1" ht="19.5" customHeight="1">
      <x:c r="A1028" s="101" t="s">
        <x:v>332</x:v>
      </x:c>
      <x:c r="B1028" s="101" t="s">
        <x:v>1240</x:v>
      </x:c>
      <x:c r="C1028" s="102">
        <x:v>1</x:v>
      </x:c>
      <x:c r="D1028" s="103" t="s">
        <x:v>261</x:v>
      </x:c>
      <x:c r="E1028" s="104">
        <x:f t="shared" ref="E1028:E1034" si="176">E1010</x:f>
        <x:v>11400</x:v>
      </x:c>
      <x:c r="F1028" s="104">
        <x:f t="shared" si="175"/>
        <x:v>11400</x:v>
      </x:c>
      <x:c r="G1028" s="104"/>
      <x:c r="H1028" s="104"/>
      <x:c r="I1028" s="104"/>
      <x:c r="J1028" s="104"/>
      <x:c r="K1028" s="104">
        <x:f t="shared" si="173"/>
        <x:v>11400</x:v>
      </x:c>
      <x:c r="L1028" s="104">
        <x:f t="shared" si="174"/>
        <x:v>11400</x:v>
      </x:c>
      <x:c r="M1028" s="104"/>
      <x:c r="N1028" s="100"/>
    </x:row>
    <x:row r="1029" spans="1:14" s="5" customFormat="1" ht="19.5" customHeight="1">
      <x:c r="A1029" s="101" t="s">
        <x:v>748</x:v>
      </x:c>
      <x:c r="B1029" s="101" t="s">
        <x:v>86</x:v>
      </x:c>
      <x:c r="C1029" s="102">
        <x:v>30</x:v>
      </x:c>
      <x:c r="D1029" s="103" t="s">
        <x:v>266</x:v>
      </x:c>
      <x:c r="E1029" s="104">
        <x:f t="shared" si="176"/>
        <x:v>400</x:v>
      </x:c>
      <x:c r="F1029" s="104">
        <x:f t="shared" si="175"/>
        <x:v>12000</x:v>
      </x:c>
      <x:c r="G1029" s="104"/>
      <x:c r="H1029" s="104"/>
      <x:c r="I1029" s="104"/>
      <x:c r="J1029" s="104"/>
      <x:c r="K1029" s="104">
        <x:f t="shared" si="173"/>
        <x:v>400</x:v>
      </x:c>
      <x:c r="L1029" s="104">
        <x:f t="shared" si="174"/>
        <x:v>12000</x:v>
      </x:c>
      <x:c r="M1029" s="104"/>
      <x:c r="N1029" s="100"/>
    </x:row>
    <x:row r="1030" spans="1:14" s="5" customFormat="1" ht="19.5" customHeight="1">
      <x:c r="A1030" s="101" t="s">
        <x:v>239</x:v>
      </x:c>
      <x:c r="B1030" s="101" t="s">
        <x:v>1232</x:v>
      </x:c>
      <x:c r="C1030" s="102">
        <x:v>33.299999999999997</x:v>
      </x:c>
      <x:c r="D1030" s="103" t="s">
        <x:v>270</x:v>
      </x:c>
      <x:c r="E1030" s="104">
        <x:f t="shared" si="176"/>
        <x:v>33.299999999999997</x:v>
      </x:c>
      <x:c r="F1030" s="104">
        <x:f t="shared" si="175"/>
        <x:v>1108</x:v>
      </x:c>
      <x:c r="G1030" s="104"/>
      <x:c r="H1030" s="104"/>
      <x:c r="I1030" s="104"/>
      <x:c r="J1030" s="104"/>
      <x:c r="K1030" s="104">
        <x:f t="shared" si="173"/>
        <x:v>33.299999999999997</x:v>
      </x:c>
      <x:c r="L1030" s="104">
        <x:f t="shared" si="174"/>
        <x:v>1108</x:v>
      </x:c>
      <x:c r="M1030" s="104"/>
      <x:c r="N1030" s="100"/>
    </x:row>
    <x:row r="1031" spans="1:14" s="5" customFormat="1" ht="19.5" customHeight="1">
      <x:c r="A1031" s="101" t="s">
        <x:v>580</x:v>
      </x:c>
      <x:c r="B1031" s="101" t="s">
        <x:v>1337</x:v>
      </x:c>
      <x:c r="C1031" s="102">
        <x:v>10.300000000000001</x:v>
      </x:c>
      <x:c r="D1031" s="103" t="s">
        <x:v>270</x:v>
      </x:c>
      <x:c r="E1031" s="104">
        <x:f t="shared" si="176"/>
        <x:v>131</x:v>
      </x:c>
      <x:c r="F1031" s="104">
        <x:f t="shared" si="175"/>
        <x:v>1349</x:v>
      </x:c>
      <x:c r="G1031" s="104"/>
      <x:c r="H1031" s="104"/>
      <x:c r="I1031" s="104"/>
      <x:c r="J1031" s="104"/>
      <x:c r="K1031" s="104">
        <x:f t="shared" si="173"/>
        <x:v>131</x:v>
      </x:c>
      <x:c r="L1031" s="104">
        <x:f t="shared" si="174"/>
        <x:v>1349</x:v>
      </x:c>
      <x:c r="M1031" s="104"/>
      <x:c r="N1031" s="100"/>
    </x:row>
    <x:row r="1032" spans="1:14" s="5" customFormat="1" ht="19.5" customHeight="1">
      <x:c r="A1032" s="101" t="s">
        <x:v>190</x:v>
      </x:c>
      <x:c r="B1032" s="101" t="s">
        <x:v>572</x:v>
      </x:c>
      <x:c r="C1032" s="102">
        <x:v>1.74</x:v>
      </x:c>
      <x:c r="D1032" s="103" t="s">
        <x:v>266</x:v>
      </x:c>
      <x:c r="E1032" s="104">
        <x:f t="shared" si="176"/>
        <x:v>1470</x:v>
      </x:c>
      <x:c r="F1032" s="104">
        <x:f t="shared" si="175"/>
        <x:v>2557</x:v>
      </x:c>
      <x:c r="G1032" s="104"/>
      <x:c r="H1032" s="104"/>
      <x:c r="I1032" s="104"/>
      <x:c r="J1032" s="104"/>
      <x:c r="K1032" s="104">
        <x:f t="shared" si="173"/>
        <x:v>1470</x:v>
      </x:c>
      <x:c r="L1032" s="104">
        <x:f t="shared" si="174"/>
        <x:v>2557</x:v>
      </x:c>
      <x:c r="M1032" s="104"/>
      <x:c r="N1032" s="100"/>
    </x:row>
    <x:row r="1033" spans="1:14" s="5" customFormat="1" ht="19.5" customHeight="1">
      <x:c r="A1033" s="101" t="s">
        <x:v>822</x:v>
      </x:c>
      <x:c r="B1033" s="101" t="str">
        <x:f>B1015</x:f>
        <x:v>트럭탑재형크레인 10톤</x:v>
      </x:c>
      <x:c r="C1033" s="102">
        <x:v>1</x:v>
      </x:c>
      <x:c r="D1033" s="103" t="s">
        <x:v>148</x:v>
      </x:c>
      <x:c r="E1033" s="104">
        <x:f t="shared" si="176"/>
        <x:v>1093</x:v>
      </x:c>
      <x:c r="F1033" s="104">
        <x:f t="shared" si="175"/>
        <x:v>1093</x:v>
      </x:c>
      <x:c r="G1033" s="104">
        <x:f>G1015</x:f>
        <x:v>2313</x:v>
      </x:c>
      <x:c r="H1033" s="104">
        <x:f>INT(C1033*G1033)</x:f>
        <x:v>2313</x:v>
      </x:c>
      <x:c r="I1033" s="104">
        <x:f>I1015</x:f>
        <x:v>1211</x:v>
      </x:c>
      <x:c r="J1033" s="104">
        <x:f>INT(C1033*I1033)</x:f>
        <x:v>1211</x:v>
      </x:c>
      <x:c r="K1033" s="104">
        <x:f t="shared" si="173"/>
        <x:v>4617</x:v>
      </x:c>
      <x:c r="L1033" s="104">
        <x:f t="shared" si="174"/>
        <x:v>4617</x:v>
      </x:c>
      <x:c r="M1033" s="104"/>
      <x:c r="N1033" s="100"/>
    </x:row>
    <x:row r="1034" spans="1:14" s="5" customFormat="1" ht="19.5" customHeight="1">
      <x:c r="A1034" s="101" t="s">
        <x:v>540</x:v>
      </x:c>
      <x:c r="B1034" s="101" t="str">
        <x:f>B1016</x:f>
        <x:v>트럭탑재형크레인 11톤</x:v>
      </x:c>
      <x:c r="C1034" s="102">
        <x:v>1</x:v>
      </x:c>
      <x:c r="D1034" s="103" t="s">
        <x:v>148</x:v>
      </x:c>
      <x:c r="E1034" s="104">
        <x:f t="shared" si="176"/>
        <x:v>2137</x:v>
      </x:c>
      <x:c r="F1034" s="104">
        <x:f t="shared" si="175"/>
        <x:v>2137</x:v>
      </x:c>
      <x:c r="G1034" s="104">
        <x:f>G1016</x:f>
        <x:v>4520</x:v>
      </x:c>
      <x:c r="H1034" s="104">
        <x:f>INT(C1034*G1034)</x:f>
        <x:v>4520</x:v>
      </x:c>
      <x:c r="I1034" s="104">
        <x:f>I1016</x:f>
        <x:v>2366</x:v>
      </x:c>
      <x:c r="J1034" s="104">
        <x:f>INT(C1034*I1034)</x:f>
        <x:v>2366</x:v>
      </x:c>
      <x:c r="K1034" s="104">
        <x:f t="shared" si="173"/>
        <x:v>9023</x:v>
      </x:c>
      <x:c r="L1034" s="104">
        <x:f t="shared" si="174"/>
        <x:v>9023</x:v>
      </x:c>
      <x:c r="M1034" s="104"/>
      <x:c r="N1034" s="100"/>
    </x:row>
    <x:row r="1035" spans="1:14" s="5" customFormat="1" ht="19.5" customHeight="1">
      <x:c r="A1035" s="101" t="s">
        <x:v>533</x:v>
      </x:c>
      <x:c r="B1035" s="101"/>
      <x:c r="C1035" s="102"/>
      <x:c r="D1035" s="103"/>
      <x:c r="E1035" s="104"/>
      <x:c r="F1035" s="104">
        <x:f>SUM(F1020:F1034)</x:f>
        <x:v>75582</x:v>
      </x:c>
      <x:c r="G1035" s="104"/>
      <x:c r="H1035" s="104">
        <x:f>SUM(H1020:H1034)</x:f>
        <x:v>367918</x:v>
      </x:c>
      <x:c r="I1035" s="104"/>
      <x:c r="J1035" s="104">
        <x:f>SUM(J1020:J1034)</x:f>
        <x:v>53407</x:v>
      </x:c>
      <x:c r="K1035" s="104"/>
      <x:c r="L1035" s="104">
        <x:f>SUM(F1035,H1035,J1035)</x:f>
        <x:v>496907</x:v>
      </x:c>
      <x:c r="M1035" s="104"/>
      <x:c r="N1035" s="100"/>
    </x:row>
    <x:row r="1036" spans="1:14" s="5" customFormat="1" ht="19.5" customHeight="1">
      <x:c r="A1036" s="105"/>
      <x:c r="B1036" s="105"/>
      <x:c r="C1036" s="106"/>
      <x:c r="D1036" s="107"/>
      <x:c r="E1036" s="108"/>
      <x:c r="F1036" s="108"/>
      <x:c r="G1036" s="108"/>
      <x:c r="H1036" s="108"/>
      <x:c r="I1036" s="108"/>
      <x:c r="J1036" s="108"/>
      <x:c r="K1036" s="108"/>
      <x:c r="L1036" s="108"/>
      <x:c r="M1036" s="108"/>
      <x:c r="N1036" s="100"/>
    </x:row>
    <x:row r="1037" spans="1:14" s="5" customFormat="1" ht="19.5" customHeight="1">
      <x:c r="A1037" s="96" t="s">
        <x:v>1438</x:v>
      </x:c>
      <x:c r="B1037" s="96" t="s">
        <x:v>234</x:v>
      </x:c>
      <x:c r="C1037" s="97"/>
      <x:c r="D1037" s="98" t="s">
        <x:v>148</x:v>
      </x:c>
      <x:c r="E1037" s="99"/>
      <x:c r="F1037" s="99"/>
      <x:c r="G1037" s="99"/>
      <x:c r="H1037" s="99"/>
      <x:c r="I1037" s="99"/>
      <x:c r="J1037" s="99"/>
      <x:c r="K1037" s="99"/>
      <x:c r="L1037" s="99"/>
      <x:c r="M1037" s="99"/>
      <x:c r="N1037" s="100"/>
    </x:row>
    <x:row r="1038" spans="1:14" s="5" customFormat="1" ht="19.5" customHeight="1">
      <x:c r="A1038" s="101" t="s">
        <x:v>153</x:v>
      </x:c>
      <x:c r="B1038" s="101" t="s">
        <x:v>281</x:v>
      </x:c>
      <x:c r="C1038" s="102">
        <x:v>0.67000000000000004</x:v>
      </x:c>
      <x:c r="D1038" s="103" t="s">
        <x:v>250</x:v>
      </x:c>
      <x:c r="E1038" s="104"/>
      <x:c r="F1038" s="104"/>
      <x:c r="G1038" s="104">
        <x:f>G1020</x:f>
        <x:v>189749</x:v>
      </x:c>
      <x:c r="H1038" s="104">
        <x:f t="shared" ref="H1038:H1045" si="177">INT(C1038*G1038)</x:f>
        <x:v>127131</x:v>
      </x:c>
      <x:c r="I1038" s="104"/>
      <x:c r="J1038" s="104"/>
      <x:c r="K1038" s="104">
        <x:f t="shared" ref="K1038:K1052" si="178">SUM(E1038,G1038,I1038)</x:f>
        <x:v>189749</x:v>
      </x:c>
      <x:c r="L1038" s="104">
        <x:f t="shared" ref="L1038:L1052" si="179">SUM(F1038,H1038,J1038)</x:f>
        <x:v>127131</x:v>
      </x:c>
      <x:c r="M1038" s="104"/>
      <x:c r="N1038" s="100"/>
    </x:row>
    <x:row r="1039" spans="1:14" s="5" customFormat="1" ht="19.5" customHeight="1">
      <x:c r="A1039" s="101" t="s">
        <x:v>862</x:v>
      </x:c>
      <x:c r="B1039" s="101" t="s">
        <x:v>281</x:v>
      </x:c>
      <x:c r="C1039" s="102">
        <x:v>0.13</x:v>
      </x:c>
      <x:c r="D1039" s="103" t="s">
        <x:v>250</x:v>
      </x:c>
      <x:c r="E1039" s="104"/>
      <x:c r="F1039" s="104"/>
      <x:c r="G1039" s="104">
        <x:f>G1021</x:f>
        <x:v>148510</x:v>
      </x:c>
      <x:c r="H1039" s="104">
        <x:f t="shared" si="177"/>
        <x:v>19306</x:v>
      </x:c>
      <x:c r="I1039" s="104"/>
      <x:c r="J1039" s="104"/>
      <x:c r="K1039" s="104">
        <x:f t="shared" si="178"/>
        <x:v>148510</x:v>
      </x:c>
      <x:c r="L1039" s="104">
        <x:f t="shared" si="179"/>
        <x:v>19306</x:v>
      </x:c>
      <x:c r="M1039" s="104"/>
      <x:c r="N1039" s="100"/>
    </x:row>
    <x:row r="1040" spans="1:14" s="5" customFormat="1" ht="19.5" customHeight="1">
      <x:c r="A1040" s="101" t="s">
        <x:v>227</x:v>
      </x:c>
      <x:c r="B1040" s="101" t="s">
        <x:v>110</x:v>
      </x:c>
      <x:c r="C1040" s="102">
        <x:v>0.94999999999999996</x:v>
      </x:c>
      <x:c r="D1040" s="103" t="s">
        <x:v>220</x:v>
      </x:c>
      <x:c r="E1040" s="104">
        <x:f>E1022</x:f>
        <x:v>21820</x:v>
      </x:c>
      <x:c r="F1040" s="104">
        <x:f>INT(C1040*E1040)</x:f>
        <x:v>20729</x:v>
      </x:c>
      <x:c r="G1040" s="104">
        <x:f>G1022</x:f>
        <x:v>47849</x:v>
      </x:c>
      <x:c r="H1040" s="104">
        <x:f t="shared" si="177"/>
        <x:v>45456</x:v>
      </x:c>
      <x:c r="I1040" s="104">
        <x:f>I1022</x:f>
        <x:v>24867</x:v>
      </x:c>
      <x:c r="J1040" s="104">
        <x:f>INT(C1040*I1040)</x:f>
        <x:v>23623</x:v>
      </x:c>
      <x:c r="K1040" s="104">
        <x:f t="shared" si="178"/>
        <x:v>94536</x:v>
      </x:c>
      <x:c r="L1040" s="104">
        <x:f t="shared" si="179"/>
        <x:v>89808</x:v>
      </x:c>
      <x:c r="M1040" s="104"/>
      <x:c r="N1040" s="100"/>
    </x:row>
    <x:row r="1041" spans="1:14" s="5" customFormat="1" ht="19.5" customHeight="1">
      <x:c r="A1041" s="101" t="s">
        <x:v>1478</x:v>
      </x:c>
      <x:c r="B1041" s="101" t="s">
        <x:v>224</x:v>
      </x:c>
      <x:c r="C1041" s="102">
        <x:v>0.19</x:v>
      </x:c>
      <x:c r="D1041" s="103" t="s">
        <x:v>220</x:v>
      </x:c>
      <x:c r="E1041" s="104">
        <x:f>E1023</x:f>
        <x:v>18750</x:v>
      </x:c>
      <x:c r="F1041" s="104">
        <x:f>INT(C1041*E1041)</x:f>
        <x:v>3562</x:v>
      </x:c>
      <x:c r="G1041" s="104">
        <x:f>G1023</x:f>
        <x:v>39645</x:v>
      </x:c>
      <x:c r="H1041" s="104">
        <x:f t="shared" si="177"/>
        <x:v>7532</x:v>
      </x:c>
      <x:c r="I1041" s="104">
        <x:f>I1023</x:f>
        <x:v>20758</x:v>
      </x:c>
      <x:c r="J1041" s="104">
        <x:f>INT(C1041*I1041)</x:f>
        <x:v>3944</x:v>
      </x:c>
      <x:c r="K1041" s="104">
        <x:f t="shared" si="178"/>
        <x:v>79153</x:v>
      </x:c>
      <x:c r="L1041" s="104">
        <x:f t="shared" si="179"/>
        <x:v>15038</x:v>
      </x:c>
      <x:c r="M1041" s="104"/>
      <x:c r="N1041" s="100"/>
    </x:row>
    <x:row r="1042" spans="1:14" s="5" customFormat="1" ht="19.5" customHeight="1">
      <x:c r="A1042" s="101" t="s">
        <x:v>153</x:v>
      </x:c>
      <x:c r="B1042" s="101" t="s">
        <x:v>229</x:v>
      </x:c>
      <x:c r="C1042" s="102">
        <x:v>0.46999999999999997</x:v>
      </x:c>
      <x:c r="D1042" s="103" t="s">
        <x:v>250</x:v>
      </x:c>
      <x:c r="E1042" s="104"/>
      <x:c r="F1042" s="104"/>
      <x:c r="G1042" s="104">
        <x:f>G1038</x:f>
        <x:v>189749</x:v>
      </x:c>
      <x:c r="H1042" s="104">
        <x:f t="shared" si="177"/>
        <x:v>89182</x:v>
      </x:c>
      <x:c r="I1042" s="104"/>
      <x:c r="J1042" s="104"/>
      <x:c r="K1042" s="104">
        <x:f t="shared" si="178"/>
        <x:v>189749</x:v>
      </x:c>
      <x:c r="L1042" s="104">
        <x:f t="shared" si="179"/>
        <x:v>89182</x:v>
      </x:c>
      <x:c r="M1042" s="104"/>
      <x:c r="N1042" s="100"/>
    </x:row>
    <x:row r="1043" spans="1:14" s="5" customFormat="1" ht="19.5" customHeight="1">
      <x:c r="A1043" s="101" t="s">
        <x:v>862</x:v>
      </x:c>
      <x:c r="B1043" s="101" t="s">
        <x:v>229</x:v>
      </x:c>
      <x:c r="C1043" s="102">
        <x:v>0.20000000000000001</x:v>
      </x:c>
      <x:c r="D1043" s="103" t="s">
        <x:v>250</x:v>
      </x:c>
      <x:c r="E1043" s="104"/>
      <x:c r="F1043" s="104"/>
      <x:c r="G1043" s="104">
        <x:f>G1039</x:f>
        <x:v>148510</x:v>
      </x:c>
      <x:c r="H1043" s="104">
        <x:f t="shared" si="177"/>
        <x:v>29702</x:v>
      </x:c>
      <x:c r="I1043" s="104"/>
      <x:c r="J1043" s="104"/>
      <x:c r="K1043" s="104">
        <x:f t="shared" si="178"/>
        <x:v>148510</x:v>
      </x:c>
      <x:c r="L1043" s="104">
        <x:f t="shared" si="179"/>
        <x:v>29702</x:v>
      </x:c>
      <x:c r="M1043" s="104"/>
      <x:c r="N1043" s="100"/>
    </x:row>
    <x:row r="1044" spans="1:14" s="5" customFormat="1" ht="19.5" customHeight="1">
      <x:c r="A1044" s="101" t="s">
        <x:v>227</x:v>
      </x:c>
      <x:c r="B1044" s="101" t="s">
        <x:v>110</x:v>
      </x:c>
      <x:c r="C1044" s="102">
        <x:v>0.71999999999999997</x:v>
      </x:c>
      <x:c r="D1044" s="103" t="s">
        <x:v>220</x:v>
      </x:c>
      <x:c r="E1044" s="104">
        <x:f>E1026</x:f>
        <x:v>21820</x:v>
      </x:c>
      <x:c r="F1044" s="104">
        <x:f t="shared" ref="F1044:F1052" si="180">INT(C1044*E1044)</x:f>
        <x:v>15710</x:v>
      </x:c>
      <x:c r="G1044" s="104">
        <x:f>G1026</x:f>
        <x:v>47849</x:v>
      </x:c>
      <x:c r="H1044" s="104">
        <x:f t="shared" si="177"/>
        <x:v>34451</x:v>
      </x:c>
      <x:c r="I1044" s="104">
        <x:f>I1026</x:f>
        <x:v>24867</x:v>
      </x:c>
      <x:c r="J1044" s="104">
        <x:f>INT(C1044*I1044)</x:f>
        <x:v>17904</x:v>
      </x:c>
      <x:c r="K1044" s="104">
        <x:f t="shared" si="178"/>
        <x:v>94536</x:v>
      </x:c>
      <x:c r="L1044" s="104">
        <x:f t="shared" si="179"/>
        <x:v>68065</x:v>
      </x:c>
      <x:c r="M1044" s="104"/>
      <x:c r="N1044" s="100"/>
    </x:row>
    <x:row r="1045" spans="1:14" s="5" customFormat="1" ht="19.5" customHeight="1">
      <x:c r="A1045" s="101" t="s">
        <x:v>1478</x:v>
      </x:c>
      <x:c r="B1045" s="101" t="s">
        <x:v>224</x:v>
      </x:c>
      <x:c r="C1045" s="102">
        <x:v>0.20999999999999999</x:v>
      </x:c>
      <x:c r="D1045" s="103" t="s">
        <x:v>220</x:v>
      </x:c>
      <x:c r="E1045" s="104">
        <x:f>E1041</x:f>
        <x:v>18750</x:v>
      </x:c>
      <x:c r="F1045" s="104">
        <x:f t="shared" si="180"/>
        <x:v>3937</x:v>
      </x:c>
      <x:c r="G1045" s="104">
        <x:f>G1041</x:f>
        <x:v>39645</x:v>
      </x:c>
      <x:c r="H1045" s="104">
        <x:f t="shared" si="177"/>
        <x:v>8325</x:v>
      </x:c>
      <x:c r="I1045" s="104">
        <x:f>I1041</x:f>
        <x:v>20758</x:v>
      </x:c>
      <x:c r="J1045" s="104">
        <x:f>INT(C1045*I1045)</x:f>
        <x:v>4359</x:v>
      </x:c>
      <x:c r="K1045" s="104">
        <x:f t="shared" si="178"/>
        <x:v>79153</x:v>
      </x:c>
      <x:c r="L1045" s="104">
        <x:f t="shared" si="179"/>
        <x:v>16621</x:v>
      </x:c>
      <x:c r="M1045" s="104"/>
      <x:c r="N1045" s="100"/>
    </x:row>
    <x:row r="1046" spans="1:14" s="5" customFormat="1" ht="19.5" customHeight="1">
      <x:c r="A1046" s="101" t="s">
        <x:v>332</x:v>
      </x:c>
      <x:c r="B1046" s="101" t="s">
        <x:v>1240</x:v>
      </x:c>
      <x:c r="C1046" s="102">
        <x:v>1</x:v>
      </x:c>
      <x:c r="D1046" s="103" t="s">
        <x:v>261</x:v>
      </x:c>
      <x:c r="E1046" s="104">
        <x:f t="shared" ref="E1046:E1052" si="181">E1028</x:f>
        <x:v>11400</x:v>
      </x:c>
      <x:c r="F1046" s="104">
        <x:f t="shared" si="180"/>
        <x:v>11400</x:v>
      </x:c>
      <x:c r="G1046" s="104"/>
      <x:c r="H1046" s="104"/>
      <x:c r="I1046" s="104"/>
      <x:c r="J1046" s="104"/>
      <x:c r="K1046" s="104">
        <x:f t="shared" si="178"/>
        <x:v>11400</x:v>
      </x:c>
      <x:c r="L1046" s="104">
        <x:f t="shared" si="179"/>
        <x:v>11400</x:v>
      </x:c>
      <x:c r="M1046" s="104"/>
      <x:c r="N1046" s="100"/>
    </x:row>
    <x:row r="1047" spans="1:14" s="5" customFormat="1" ht="19.5" customHeight="1">
      <x:c r="A1047" s="101" t="s">
        <x:v>748</x:v>
      </x:c>
      <x:c r="B1047" s="101" t="s">
        <x:v>86</x:v>
      </x:c>
      <x:c r="C1047" s="102">
        <x:v>30</x:v>
      </x:c>
      <x:c r="D1047" s="103" t="s">
        <x:v>266</x:v>
      </x:c>
      <x:c r="E1047" s="104">
        <x:f t="shared" si="181"/>
        <x:v>400</x:v>
      </x:c>
      <x:c r="F1047" s="104">
        <x:f t="shared" si="180"/>
        <x:v>12000</x:v>
      </x:c>
      <x:c r="G1047" s="104"/>
      <x:c r="H1047" s="104"/>
      <x:c r="I1047" s="104"/>
      <x:c r="J1047" s="104"/>
      <x:c r="K1047" s="104">
        <x:f t="shared" si="178"/>
        <x:v>400</x:v>
      </x:c>
      <x:c r="L1047" s="104">
        <x:f t="shared" si="179"/>
        <x:v>12000</x:v>
      </x:c>
      <x:c r="M1047" s="104"/>
      <x:c r="N1047" s="100"/>
    </x:row>
    <x:row r="1048" spans="1:14" s="5" customFormat="1" ht="19.5" customHeight="1">
      <x:c r="A1048" s="101" t="s">
        <x:v>239</x:v>
      </x:c>
      <x:c r="B1048" s="101" t="s">
        <x:v>1232</x:v>
      </x:c>
      <x:c r="C1048" s="102">
        <x:v>35.700000000000003</x:v>
      </x:c>
      <x:c r="D1048" s="103" t="s">
        <x:v>270</x:v>
      </x:c>
      <x:c r="E1048" s="104">
        <x:f t="shared" si="181"/>
        <x:v>33.299999999999997</x:v>
      </x:c>
      <x:c r="F1048" s="104">
        <x:f t="shared" si="180"/>
        <x:v>1188</x:v>
      </x:c>
      <x:c r="G1048" s="104"/>
      <x:c r="H1048" s="104"/>
      <x:c r="I1048" s="104"/>
      <x:c r="J1048" s="104"/>
      <x:c r="K1048" s="104">
        <x:f t="shared" si="178"/>
        <x:v>33.299999999999997</x:v>
      </x:c>
      <x:c r="L1048" s="104">
        <x:f t="shared" si="179"/>
        <x:v>1188</x:v>
      </x:c>
      <x:c r="M1048" s="104"/>
      <x:c r="N1048" s="100"/>
    </x:row>
    <x:row r="1049" spans="1:14" s="5" customFormat="1" ht="19.5" customHeight="1">
      <x:c r="A1049" s="101" t="s">
        <x:v>580</x:v>
      </x:c>
      <x:c r="B1049" s="101" t="s">
        <x:v>1337</x:v>
      </x:c>
      <x:c r="C1049" s="102">
        <x:v>11.199999999999999</x:v>
      </x:c>
      <x:c r="D1049" s="103" t="s">
        <x:v>270</x:v>
      </x:c>
      <x:c r="E1049" s="104">
        <x:f t="shared" si="181"/>
        <x:v>131</x:v>
      </x:c>
      <x:c r="F1049" s="104">
        <x:f t="shared" si="180"/>
        <x:v>1467</x:v>
      </x:c>
      <x:c r="G1049" s="104"/>
      <x:c r="H1049" s="104"/>
      <x:c r="I1049" s="104"/>
      <x:c r="J1049" s="104"/>
      <x:c r="K1049" s="104">
        <x:f t="shared" si="178"/>
        <x:v>131</x:v>
      </x:c>
      <x:c r="L1049" s="104">
        <x:f t="shared" si="179"/>
        <x:v>1467</x:v>
      </x:c>
      <x:c r="M1049" s="104"/>
      <x:c r="N1049" s="100"/>
    </x:row>
    <x:row r="1050" spans="1:14" s="5" customFormat="1" ht="19.5" customHeight="1">
      <x:c r="A1050" s="101" t="s">
        <x:v>190</x:v>
      </x:c>
      <x:c r="B1050" s="101" t="s">
        <x:v>572</x:v>
      </x:c>
      <x:c r="C1050" s="102">
        <x:v>1.8999999999999999</x:v>
      </x:c>
      <x:c r="D1050" s="103" t="s">
        <x:v>266</x:v>
      </x:c>
      <x:c r="E1050" s="104">
        <x:f t="shared" si="181"/>
        <x:v>1470</x:v>
      </x:c>
      <x:c r="F1050" s="104">
        <x:f t="shared" si="180"/>
        <x:v>2793</x:v>
      </x:c>
      <x:c r="G1050" s="104"/>
      <x:c r="H1050" s="104"/>
      <x:c r="I1050" s="104"/>
      <x:c r="J1050" s="104"/>
      <x:c r="K1050" s="104">
        <x:f t="shared" si="178"/>
        <x:v>1470</x:v>
      </x:c>
      <x:c r="L1050" s="104">
        <x:f t="shared" si="179"/>
        <x:v>2793</x:v>
      </x:c>
      <x:c r="M1050" s="104"/>
      <x:c r="N1050" s="100"/>
    </x:row>
    <x:row r="1051" spans="1:14" s="5" customFormat="1" ht="19.5" customHeight="1">
      <x:c r="A1051" s="101" t="s">
        <x:v>822</x:v>
      </x:c>
      <x:c r="B1051" s="101" t="str">
        <x:f>B1033</x:f>
        <x:v>트럭탑재형크레인 10톤</x:v>
      </x:c>
      <x:c r="C1051" s="102">
        <x:v>1</x:v>
      </x:c>
      <x:c r="D1051" s="103" t="s">
        <x:v>148</x:v>
      </x:c>
      <x:c r="E1051" s="104">
        <x:f t="shared" si="181"/>
        <x:v>1093</x:v>
      </x:c>
      <x:c r="F1051" s="104">
        <x:f t="shared" si="180"/>
        <x:v>1093</x:v>
      </x:c>
      <x:c r="G1051" s="104">
        <x:f>G1033</x:f>
        <x:v>2313</x:v>
      </x:c>
      <x:c r="H1051" s="104">
        <x:f>INT(C1051*G1051)</x:f>
        <x:v>2313</x:v>
      </x:c>
      <x:c r="I1051" s="104">
        <x:f>I1033</x:f>
        <x:v>1211</x:v>
      </x:c>
      <x:c r="J1051" s="104">
        <x:f>INT(C1051*I1051)</x:f>
        <x:v>1211</x:v>
      </x:c>
      <x:c r="K1051" s="104">
        <x:f t="shared" si="178"/>
        <x:v>4617</x:v>
      </x:c>
      <x:c r="L1051" s="104">
        <x:f t="shared" si="179"/>
        <x:v>4617</x:v>
      </x:c>
      <x:c r="M1051" s="104"/>
      <x:c r="N1051" s="100"/>
    </x:row>
    <x:row r="1052" spans="1:14" s="5" customFormat="1" ht="19.5" customHeight="1">
      <x:c r="A1052" s="101" t="s">
        <x:v>540</x:v>
      </x:c>
      <x:c r="B1052" s="101" t="str">
        <x:f>B1034</x:f>
        <x:v>트럭탑재형크레인 11톤</x:v>
      </x:c>
      <x:c r="C1052" s="102">
        <x:v>1</x:v>
      </x:c>
      <x:c r="D1052" s="103" t="s">
        <x:v>148</x:v>
      </x:c>
      <x:c r="E1052" s="104">
        <x:f t="shared" si="181"/>
        <x:v>2137</x:v>
      </x:c>
      <x:c r="F1052" s="104">
        <x:f t="shared" si="180"/>
        <x:v>2137</x:v>
      </x:c>
      <x:c r="G1052" s="104">
        <x:f>G1034</x:f>
        <x:v>4520</x:v>
      </x:c>
      <x:c r="H1052" s="104">
        <x:f>INT(C1052*G1052)</x:f>
        <x:v>4520</x:v>
      </x:c>
      <x:c r="I1052" s="104">
        <x:f>I1034</x:f>
        <x:v>2366</x:v>
      </x:c>
      <x:c r="J1052" s="104">
        <x:f>INT(C1052*I1052)</x:f>
        <x:v>2366</x:v>
      </x:c>
      <x:c r="K1052" s="104">
        <x:f t="shared" si="178"/>
        <x:v>9023</x:v>
      </x:c>
      <x:c r="L1052" s="104">
        <x:f t="shared" si="179"/>
        <x:v>9023</x:v>
      </x:c>
      <x:c r="M1052" s="104"/>
      <x:c r="N1052" s="100"/>
    </x:row>
    <x:row r="1053" spans="1:14" s="5" customFormat="1" ht="19.5" customHeight="1">
      <x:c r="A1053" s="101" t="s">
        <x:v>533</x:v>
      </x:c>
      <x:c r="B1053" s="101"/>
      <x:c r="C1053" s="102"/>
      <x:c r="D1053" s="103"/>
      <x:c r="E1053" s="104"/>
      <x:c r="F1053" s="104">
        <x:f>SUM(F1038:F1052)</x:f>
        <x:v>76016</x:v>
      </x:c>
      <x:c r="G1053" s="104"/>
      <x:c r="H1053" s="104">
        <x:f>SUM(H1038:H1052)</x:f>
        <x:v>367918</x:v>
      </x:c>
      <x:c r="I1053" s="104"/>
      <x:c r="J1053" s="104">
        <x:f>SUM(J1038:J1052)</x:f>
        <x:v>53407</x:v>
      </x:c>
      <x:c r="K1053" s="104"/>
      <x:c r="L1053" s="104">
        <x:f>SUM(F1053,H1053,J1053)</x:f>
        <x:v>497341</x:v>
      </x:c>
      <x:c r="M1053" s="104"/>
      <x:c r="N1053" s="100"/>
    </x:row>
    <x:row r="1054" spans="1:14" s="5" customFormat="1" ht="19.5" customHeight="1">
      <x:c r="A1054" s="105"/>
      <x:c r="B1054" s="105"/>
      <x:c r="C1054" s="106"/>
      <x:c r="D1054" s="107"/>
      <x:c r="E1054" s="108"/>
      <x:c r="F1054" s="108"/>
      <x:c r="G1054" s="108"/>
      <x:c r="H1054" s="108"/>
      <x:c r="I1054" s="108"/>
      <x:c r="J1054" s="108"/>
      <x:c r="K1054" s="108"/>
      <x:c r="L1054" s="108"/>
      <x:c r="M1054" s="108"/>
      <x:c r="N1054" s="100"/>
    </x:row>
    <x:row r="1055" spans="1:14" s="5" customFormat="1" ht="19.5" customHeight="1">
      <x:c r="A1055" s="96" t="s">
        <x:v>1154</x:v>
      </x:c>
      <x:c r="B1055" s="96" t="s">
        <x:v>297</x:v>
      </x:c>
      <x:c r="C1055" s="97"/>
      <x:c r="D1055" s="98" t="s">
        <x:v>148</x:v>
      </x:c>
      <x:c r="E1055" s="99"/>
      <x:c r="F1055" s="99"/>
      <x:c r="G1055" s="99"/>
      <x:c r="H1055" s="99"/>
      <x:c r="I1055" s="99"/>
      <x:c r="J1055" s="99"/>
      <x:c r="K1055" s="99"/>
      <x:c r="L1055" s="99"/>
      <x:c r="M1055" s="99"/>
      <x:c r="N1055" s="100"/>
    </x:row>
    <x:row r="1056" spans="1:14" s="5" customFormat="1" ht="19.5" customHeight="1">
      <x:c r="A1056" s="101" t="s">
        <x:v>153</x:v>
      </x:c>
      <x:c r="B1056" s="101" t="s">
        <x:v>281</x:v>
      </x:c>
      <x:c r="C1056" s="102">
        <x:v>0.67000000000000004</x:v>
      </x:c>
      <x:c r="D1056" s="103" t="s">
        <x:v>250</x:v>
      </x:c>
      <x:c r="E1056" s="104"/>
      <x:c r="F1056" s="104"/>
      <x:c r="G1056" s="104">
        <x:f>G1038</x:f>
        <x:v>189749</x:v>
      </x:c>
      <x:c r="H1056" s="104">
        <x:f t="shared" ref="H1056:H1063" si="182">INT(C1056*G1056)</x:f>
        <x:v>127131</x:v>
      </x:c>
      <x:c r="I1056" s="104"/>
      <x:c r="J1056" s="104"/>
      <x:c r="K1056" s="104">
        <x:f t="shared" ref="K1056:K1070" si="183">SUM(E1056,G1056,I1056)</x:f>
        <x:v>189749</x:v>
      </x:c>
      <x:c r="L1056" s="104">
        <x:f t="shared" ref="L1056:L1070" si="184">SUM(F1056,H1056,J1056)</x:f>
        <x:v>127131</x:v>
      </x:c>
      <x:c r="M1056" s="104"/>
      <x:c r="N1056" s="100"/>
    </x:row>
    <x:row r="1057" spans="1:14" s="5" customFormat="1" ht="19.5" customHeight="1">
      <x:c r="A1057" s="101" t="s">
        <x:v>862</x:v>
      </x:c>
      <x:c r="B1057" s="101" t="s">
        <x:v>281</x:v>
      </x:c>
      <x:c r="C1057" s="102">
        <x:v>0.13</x:v>
      </x:c>
      <x:c r="D1057" s="103" t="s">
        <x:v>250</x:v>
      </x:c>
      <x:c r="E1057" s="104"/>
      <x:c r="F1057" s="104"/>
      <x:c r="G1057" s="104">
        <x:f>G1039</x:f>
        <x:v>148510</x:v>
      </x:c>
      <x:c r="H1057" s="104">
        <x:f t="shared" si="182"/>
        <x:v>19306</x:v>
      </x:c>
      <x:c r="I1057" s="104"/>
      <x:c r="J1057" s="104"/>
      <x:c r="K1057" s="104">
        <x:f t="shared" si="183"/>
        <x:v>148510</x:v>
      </x:c>
      <x:c r="L1057" s="104">
        <x:f t="shared" si="184"/>
        <x:v>19306</x:v>
      </x:c>
      <x:c r="M1057" s="104"/>
      <x:c r="N1057" s="100"/>
    </x:row>
    <x:row r="1058" spans="1:14" s="5" customFormat="1" ht="19.5" customHeight="1">
      <x:c r="A1058" s="101" t="s">
        <x:v>227</x:v>
      </x:c>
      <x:c r="B1058" s="101" t="s">
        <x:v>110</x:v>
      </x:c>
      <x:c r="C1058" s="102">
        <x:v>0.94999999999999996</x:v>
      </x:c>
      <x:c r="D1058" s="103" t="s">
        <x:v>220</x:v>
      </x:c>
      <x:c r="E1058" s="104">
        <x:f>E1040</x:f>
        <x:v>21820</x:v>
      </x:c>
      <x:c r="F1058" s="104">
        <x:f>INT(C1058*E1058)</x:f>
        <x:v>20729</x:v>
      </x:c>
      <x:c r="G1058" s="104">
        <x:f>G1040</x:f>
        <x:v>47849</x:v>
      </x:c>
      <x:c r="H1058" s="104">
        <x:f t="shared" si="182"/>
        <x:v>45456</x:v>
      </x:c>
      <x:c r="I1058" s="104">
        <x:f>I1040</x:f>
        <x:v>24867</x:v>
      </x:c>
      <x:c r="J1058" s="104">
        <x:f>INT(C1058*I1058)</x:f>
        <x:v>23623</x:v>
      </x:c>
      <x:c r="K1058" s="104">
        <x:f t="shared" si="183"/>
        <x:v>94536</x:v>
      </x:c>
      <x:c r="L1058" s="104">
        <x:f t="shared" si="184"/>
        <x:v>89808</x:v>
      </x:c>
      <x:c r="M1058" s="104"/>
      <x:c r="N1058" s="100"/>
    </x:row>
    <x:row r="1059" spans="1:14" s="5" customFormat="1" ht="19.5" customHeight="1">
      <x:c r="A1059" s="101" t="s">
        <x:v>1478</x:v>
      </x:c>
      <x:c r="B1059" s="101" t="s">
        <x:v>224</x:v>
      </x:c>
      <x:c r="C1059" s="102">
        <x:v>0.19</x:v>
      </x:c>
      <x:c r="D1059" s="103" t="s">
        <x:v>220</x:v>
      </x:c>
      <x:c r="E1059" s="104">
        <x:f>E1041</x:f>
        <x:v>18750</x:v>
      </x:c>
      <x:c r="F1059" s="104">
        <x:f>INT(C1059*E1059)</x:f>
        <x:v>3562</x:v>
      </x:c>
      <x:c r="G1059" s="104">
        <x:f>G1041</x:f>
        <x:v>39645</x:v>
      </x:c>
      <x:c r="H1059" s="104">
        <x:f t="shared" si="182"/>
        <x:v>7532</x:v>
      </x:c>
      <x:c r="I1059" s="104">
        <x:f>I1041</x:f>
        <x:v>20758</x:v>
      </x:c>
      <x:c r="J1059" s="104">
        <x:f>INT(C1059*I1059)</x:f>
        <x:v>3944</x:v>
      </x:c>
      <x:c r="K1059" s="104">
        <x:f t="shared" si="183"/>
        <x:v>79153</x:v>
      </x:c>
      <x:c r="L1059" s="104">
        <x:f t="shared" si="184"/>
        <x:v>15038</x:v>
      </x:c>
      <x:c r="M1059" s="104"/>
      <x:c r="N1059" s="100"/>
    </x:row>
    <x:row r="1060" spans="1:14" s="5" customFormat="1" ht="19.5" customHeight="1">
      <x:c r="A1060" s="101" t="s">
        <x:v>153</x:v>
      </x:c>
      <x:c r="B1060" s="101" t="s">
        <x:v>229</x:v>
      </x:c>
      <x:c r="C1060" s="102">
        <x:v>0.56000000000000005</x:v>
      </x:c>
      <x:c r="D1060" s="103" t="s">
        <x:v>250</x:v>
      </x:c>
      <x:c r="E1060" s="104"/>
      <x:c r="F1060" s="104"/>
      <x:c r="G1060" s="104">
        <x:f>G1056</x:f>
        <x:v>189749</x:v>
      </x:c>
      <x:c r="H1060" s="104">
        <x:f t="shared" si="182"/>
        <x:v>106259</x:v>
      </x:c>
      <x:c r="I1060" s="104"/>
      <x:c r="J1060" s="104"/>
      <x:c r="K1060" s="104">
        <x:f t="shared" si="183"/>
        <x:v>189749</x:v>
      </x:c>
      <x:c r="L1060" s="104">
        <x:f t="shared" si="184"/>
        <x:v>106259</x:v>
      </x:c>
      <x:c r="M1060" s="104"/>
      <x:c r="N1060" s="100"/>
    </x:row>
    <x:row r="1061" spans="1:14" s="5" customFormat="1" ht="19.5" customHeight="1">
      <x:c r="A1061" s="101" t="s">
        <x:v>862</x:v>
      </x:c>
      <x:c r="B1061" s="101" t="s">
        <x:v>229</x:v>
      </x:c>
      <x:c r="C1061" s="102">
        <x:v>0.22</x:v>
      </x:c>
      <x:c r="D1061" s="103" t="s">
        <x:v>250</x:v>
      </x:c>
      <x:c r="E1061" s="104"/>
      <x:c r="F1061" s="104"/>
      <x:c r="G1061" s="104">
        <x:f>G1057</x:f>
        <x:v>148510</x:v>
      </x:c>
      <x:c r="H1061" s="104">
        <x:f t="shared" si="182"/>
        <x:v>32672</x:v>
      </x:c>
      <x:c r="I1061" s="104"/>
      <x:c r="J1061" s="104"/>
      <x:c r="K1061" s="104">
        <x:f t="shared" si="183"/>
        <x:v>148510</x:v>
      </x:c>
      <x:c r="L1061" s="104">
        <x:f t="shared" si="184"/>
        <x:v>32672</x:v>
      </x:c>
      <x:c r="M1061" s="104"/>
      <x:c r="N1061" s="100"/>
    </x:row>
    <x:row r="1062" spans="1:14" s="5" customFormat="1" ht="19.5" customHeight="1">
      <x:c r="A1062" s="101" t="s">
        <x:v>227</x:v>
      </x:c>
      <x:c r="B1062" s="101" t="s">
        <x:v>110</x:v>
      </x:c>
      <x:c r="C1062" s="102">
        <x:v>0.84999999999999998</x:v>
      </x:c>
      <x:c r="D1062" s="103" t="s">
        <x:v>220</x:v>
      </x:c>
      <x:c r="E1062" s="104">
        <x:f>E1044</x:f>
        <x:v>21820</x:v>
      </x:c>
      <x:c r="F1062" s="104">
        <x:f t="shared" ref="F1062:F1070" si="185">INT(C1062*E1062)</x:f>
        <x:v>18547</x:v>
      </x:c>
      <x:c r="G1062" s="104">
        <x:f>G1044</x:f>
        <x:v>47849</x:v>
      </x:c>
      <x:c r="H1062" s="104">
        <x:f t="shared" si="182"/>
        <x:v>40671</x:v>
      </x:c>
      <x:c r="I1062" s="104">
        <x:f>I1044</x:f>
        <x:v>24867</x:v>
      </x:c>
      <x:c r="J1062" s="104">
        <x:f>INT(C1062*I1062)</x:f>
        <x:v>21136</x:v>
      </x:c>
      <x:c r="K1062" s="104">
        <x:f t="shared" si="183"/>
        <x:v>94536</x:v>
      </x:c>
      <x:c r="L1062" s="104">
        <x:f t="shared" si="184"/>
        <x:v>80354</x:v>
      </x:c>
      <x:c r="M1062" s="104"/>
      <x:c r="N1062" s="100"/>
    </x:row>
    <x:row r="1063" spans="1:14" s="5" customFormat="1" ht="19.5" customHeight="1">
      <x:c r="A1063" s="101" t="s">
        <x:v>1478</x:v>
      </x:c>
      <x:c r="B1063" s="101" t="s">
        <x:v>224</x:v>
      </x:c>
      <x:c r="C1063" s="102">
        <x:v>0.26000000000000001</x:v>
      </x:c>
      <x:c r="D1063" s="103" t="s">
        <x:v>220</x:v>
      </x:c>
      <x:c r="E1063" s="104">
        <x:f>E1059</x:f>
        <x:v>18750</x:v>
      </x:c>
      <x:c r="F1063" s="104">
        <x:f t="shared" si="185"/>
        <x:v>4875</x:v>
      </x:c>
      <x:c r="G1063" s="104">
        <x:f>G1059</x:f>
        <x:v>39645</x:v>
      </x:c>
      <x:c r="H1063" s="104">
        <x:f t="shared" si="182"/>
        <x:v>10307</x:v>
      </x:c>
      <x:c r="I1063" s="104">
        <x:f>I1059</x:f>
        <x:v>20758</x:v>
      </x:c>
      <x:c r="J1063" s="104">
        <x:f>INT(C1063*I1063)</x:f>
        <x:v>5397</x:v>
      </x:c>
      <x:c r="K1063" s="104">
        <x:f t="shared" si="183"/>
        <x:v>79153</x:v>
      </x:c>
      <x:c r="L1063" s="104">
        <x:f t="shared" si="184"/>
        <x:v>20579</x:v>
      </x:c>
      <x:c r="M1063" s="104"/>
      <x:c r="N1063" s="100"/>
    </x:row>
    <x:row r="1064" spans="1:14" s="5" customFormat="1" ht="19.5" customHeight="1">
      <x:c r="A1064" s="101" t="s">
        <x:v>332</x:v>
      </x:c>
      <x:c r="B1064" s="101" t="s">
        <x:v>1240</x:v>
      </x:c>
      <x:c r="C1064" s="102">
        <x:v>1</x:v>
      </x:c>
      <x:c r="D1064" s="103" t="s">
        <x:v>261</x:v>
      </x:c>
      <x:c r="E1064" s="104">
        <x:f t="shared" ref="E1064:E1070" si="186">E1046</x:f>
        <x:v>11400</x:v>
      </x:c>
      <x:c r="F1064" s="104">
        <x:f t="shared" si="185"/>
        <x:v>11400</x:v>
      </x:c>
      <x:c r="G1064" s="104"/>
      <x:c r="H1064" s="104"/>
      <x:c r="I1064" s="104"/>
      <x:c r="J1064" s="104"/>
      <x:c r="K1064" s="104">
        <x:f t="shared" si="183"/>
        <x:v>11400</x:v>
      </x:c>
      <x:c r="L1064" s="104">
        <x:f t="shared" si="184"/>
        <x:v>11400</x:v>
      </x:c>
      <x:c r="M1064" s="104"/>
      <x:c r="N1064" s="100"/>
    </x:row>
    <x:row r="1065" spans="1:14" s="5" customFormat="1" ht="19.5" customHeight="1">
      <x:c r="A1065" s="101" t="s">
        <x:v>748</x:v>
      </x:c>
      <x:c r="B1065" s="101" t="s">
        <x:v>86</x:v>
      </x:c>
      <x:c r="C1065" s="102">
        <x:v>30</x:v>
      </x:c>
      <x:c r="D1065" s="103" t="s">
        <x:v>266</x:v>
      </x:c>
      <x:c r="E1065" s="104">
        <x:f t="shared" si="186"/>
        <x:v>400</x:v>
      </x:c>
      <x:c r="F1065" s="104">
        <x:f t="shared" si="185"/>
        <x:v>12000</x:v>
      </x:c>
      <x:c r="G1065" s="104"/>
      <x:c r="H1065" s="104"/>
      <x:c r="I1065" s="104"/>
      <x:c r="J1065" s="104"/>
      <x:c r="K1065" s="104">
        <x:f t="shared" si="183"/>
        <x:v>400</x:v>
      </x:c>
      <x:c r="L1065" s="104">
        <x:f t="shared" si="184"/>
        <x:v>12000</x:v>
      </x:c>
      <x:c r="M1065" s="104"/>
      <x:c r="N1065" s="100"/>
    </x:row>
    <x:row r="1066" spans="1:14" s="5" customFormat="1" ht="19.5" customHeight="1">
      <x:c r="A1066" s="101" t="s">
        <x:v>239</x:v>
      </x:c>
      <x:c r="B1066" s="101" t="s">
        <x:v>1232</x:v>
      </x:c>
      <x:c r="C1066" s="102">
        <x:v>38</x:v>
      </x:c>
      <x:c r="D1066" s="103" t="s">
        <x:v>270</x:v>
      </x:c>
      <x:c r="E1066" s="104">
        <x:f t="shared" si="186"/>
        <x:v>33.299999999999997</x:v>
      </x:c>
      <x:c r="F1066" s="104">
        <x:f t="shared" si="185"/>
        <x:v>1265</x:v>
      </x:c>
      <x:c r="G1066" s="104"/>
      <x:c r="H1066" s="104"/>
      <x:c r="I1066" s="104"/>
      <x:c r="J1066" s="104"/>
      <x:c r="K1066" s="104">
        <x:f t="shared" si="183"/>
        <x:v>33.299999999999997</x:v>
      </x:c>
      <x:c r="L1066" s="104">
        <x:f t="shared" si="184"/>
        <x:v>1265</x:v>
      </x:c>
      <x:c r="M1066" s="104"/>
      <x:c r="N1066" s="100"/>
    </x:row>
    <x:row r="1067" spans="1:14" s="5" customFormat="1" ht="19.5" customHeight="1">
      <x:c r="A1067" s="101" t="s">
        <x:v>580</x:v>
      </x:c>
      <x:c r="B1067" s="101" t="s">
        <x:v>1337</x:v>
      </x:c>
      <x:c r="C1067" s="102">
        <x:v>12.199999999999999</x:v>
      </x:c>
      <x:c r="D1067" s="103" t="s">
        <x:v>270</x:v>
      </x:c>
      <x:c r="E1067" s="104">
        <x:f t="shared" si="186"/>
        <x:v>131</x:v>
      </x:c>
      <x:c r="F1067" s="104">
        <x:f t="shared" si="185"/>
        <x:v>1598</x:v>
      </x:c>
      <x:c r="G1067" s="104"/>
      <x:c r="H1067" s="104"/>
      <x:c r="I1067" s="104"/>
      <x:c r="J1067" s="104"/>
      <x:c r="K1067" s="104">
        <x:f t="shared" si="183"/>
        <x:v>131</x:v>
      </x:c>
      <x:c r="L1067" s="104">
        <x:f t="shared" si="184"/>
        <x:v>1598</x:v>
      </x:c>
      <x:c r="M1067" s="104"/>
      <x:c r="N1067" s="100"/>
    </x:row>
    <x:row r="1068" spans="1:14" s="5" customFormat="1" ht="19.5" customHeight="1">
      <x:c r="A1068" s="101" t="s">
        <x:v>190</x:v>
      </x:c>
      <x:c r="B1068" s="101" t="s">
        <x:v>572</x:v>
      </x:c>
      <x:c r="C1068" s="102">
        <x:v>2.0699999999999998</x:v>
      </x:c>
      <x:c r="D1068" s="103" t="s">
        <x:v>266</x:v>
      </x:c>
      <x:c r="E1068" s="104">
        <x:f t="shared" si="186"/>
        <x:v>1470</x:v>
      </x:c>
      <x:c r="F1068" s="104">
        <x:f t="shared" si="185"/>
        <x:v>3042</x:v>
      </x:c>
      <x:c r="G1068" s="104"/>
      <x:c r="H1068" s="104"/>
      <x:c r="I1068" s="104"/>
      <x:c r="J1068" s="104"/>
      <x:c r="K1068" s="104">
        <x:f t="shared" si="183"/>
        <x:v>1470</x:v>
      </x:c>
      <x:c r="L1068" s="104">
        <x:f t="shared" si="184"/>
        <x:v>3042</x:v>
      </x:c>
      <x:c r="M1068" s="104"/>
      <x:c r="N1068" s="100"/>
    </x:row>
    <x:row r="1069" spans="1:14" s="5" customFormat="1" ht="19.5" customHeight="1">
      <x:c r="A1069" s="101" t="s">
        <x:v>822</x:v>
      </x:c>
      <x:c r="B1069" s="101" t="str">
        <x:f>B1051</x:f>
        <x:v>트럭탑재형크레인 10톤</x:v>
      </x:c>
      <x:c r="C1069" s="102">
        <x:v>1</x:v>
      </x:c>
      <x:c r="D1069" s="103" t="s">
        <x:v>148</x:v>
      </x:c>
      <x:c r="E1069" s="104">
        <x:f t="shared" si="186"/>
        <x:v>1093</x:v>
      </x:c>
      <x:c r="F1069" s="104">
        <x:f t="shared" si="185"/>
        <x:v>1093</x:v>
      </x:c>
      <x:c r="G1069" s="104">
        <x:f>G1051</x:f>
        <x:v>2313</x:v>
      </x:c>
      <x:c r="H1069" s="104">
        <x:f>INT(C1069*G1069)</x:f>
        <x:v>2313</x:v>
      </x:c>
      <x:c r="I1069" s="104">
        <x:f>I1051</x:f>
        <x:v>1211</x:v>
      </x:c>
      <x:c r="J1069" s="104">
        <x:f>INT(C1069*I1069)</x:f>
        <x:v>1211</x:v>
      </x:c>
      <x:c r="K1069" s="104">
        <x:f t="shared" si="183"/>
        <x:v>4617</x:v>
      </x:c>
      <x:c r="L1069" s="104">
        <x:f t="shared" si="184"/>
        <x:v>4617</x:v>
      </x:c>
      <x:c r="M1069" s="104"/>
      <x:c r="N1069" s="100"/>
    </x:row>
    <x:row r="1070" spans="1:14" s="5" customFormat="1" ht="19.5" customHeight="1">
      <x:c r="A1070" s="101" t="s">
        <x:v>540</x:v>
      </x:c>
      <x:c r="B1070" s="101" t="str">
        <x:f>B1052</x:f>
        <x:v>트럭탑재형크레인 11톤</x:v>
      </x:c>
      <x:c r="C1070" s="102">
        <x:v>1</x:v>
      </x:c>
      <x:c r="D1070" s="103" t="s">
        <x:v>148</x:v>
      </x:c>
      <x:c r="E1070" s="104">
        <x:f t="shared" si="186"/>
        <x:v>2137</x:v>
      </x:c>
      <x:c r="F1070" s="104">
        <x:f t="shared" si="185"/>
        <x:v>2137</x:v>
      </x:c>
      <x:c r="G1070" s="104">
        <x:f>G1052</x:f>
        <x:v>4520</x:v>
      </x:c>
      <x:c r="H1070" s="104">
        <x:f>INT(C1070*G1070)</x:f>
        <x:v>4520</x:v>
      </x:c>
      <x:c r="I1070" s="104">
        <x:f>I1052</x:f>
        <x:v>2366</x:v>
      </x:c>
      <x:c r="J1070" s="104">
        <x:f>INT(C1070*I1070)</x:f>
        <x:v>2366</x:v>
      </x:c>
      <x:c r="K1070" s="104">
        <x:f t="shared" si="183"/>
        <x:v>9023</x:v>
      </x:c>
      <x:c r="L1070" s="104">
        <x:f t="shared" si="184"/>
        <x:v>9023</x:v>
      </x:c>
      <x:c r="M1070" s="104"/>
      <x:c r="N1070" s="100"/>
    </x:row>
    <x:row r="1071" spans="1:14" s="5" customFormat="1" ht="19.5" customHeight="1">
      <x:c r="A1071" s="101" t="s">
        <x:v>533</x:v>
      </x:c>
      <x:c r="B1071" s="101"/>
      <x:c r="C1071" s="102"/>
      <x:c r="D1071" s="103"/>
      <x:c r="E1071" s="104"/>
      <x:c r="F1071" s="104">
        <x:f>SUM(F1056:F1070)</x:f>
        <x:v>80248</x:v>
      </x:c>
      <x:c r="G1071" s="104"/>
      <x:c r="H1071" s="104">
        <x:f>SUM(H1056:H1070)</x:f>
        <x:v>396167</x:v>
      </x:c>
      <x:c r="I1071" s="104"/>
      <x:c r="J1071" s="104">
        <x:f>SUM(J1056:J1070)</x:f>
        <x:v>57677</x:v>
      </x:c>
      <x:c r="K1071" s="104"/>
      <x:c r="L1071" s="104">
        <x:f>SUM(F1071,H1071,J1071)</x:f>
        <x:v>534092</x:v>
      </x:c>
      <x:c r="M1071" s="104"/>
      <x:c r="N1071" s="100"/>
    </x:row>
    <x:row r="1072" spans="1:14" s="5" customFormat="1" ht="19.5" customHeight="1">
      <x:c r="A1072" s="105"/>
      <x:c r="B1072" s="105"/>
      <x:c r="C1072" s="106"/>
      <x:c r="D1072" s="107"/>
      <x:c r="E1072" s="108"/>
      <x:c r="F1072" s="108"/>
      <x:c r="G1072" s="108"/>
      <x:c r="H1072" s="108"/>
      <x:c r="I1072" s="108"/>
      <x:c r="J1072" s="108"/>
      <x:c r="K1072" s="108"/>
      <x:c r="L1072" s="108"/>
      <x:c r="M1072" s="108"/>
      <x:c r="N1072" s="100"/>
    </x:row>
    <x:row r="1073" spans="1:14" s="5" customFormat="1" ht="19.5" customHeight="1">
      <x:c r="A1073" s="96" t="s">
        <x:v>1022</x:v>
      </x:c>
      <x:c r="B1073" s="96" t="s">
        <x:v>269</x:v>
      </x:c>
      <x:c r="C1073" s="97"/>
      <x:c r="D1073" s="98" t="s">
        <x:v>148</x:v>
      </x:c>
      <x:c r="E1073" s="99"/>
      <x:c r="F1073" s="99"/>
      <x:c r="G1073" s="99"/>
      <x:c r="H1073" s="99"/>
      <x:c r="I1073" s="99"/>
      <x:c r="J1073" s="99"/>
      <x:c r="K1073" s="99"/>
      <x:c r="L1073" s="99"/>
      <x:c r="M1073" s="99"/>
      <x:c r="N1073" s="100"/>
    </x:row>
    <x:row r="1074" spans="1:14" s="5" customFormat="1" ht="19.5" customHeight="1">
      <x:c r="A1074" s="101" t="s">
        <x:v>153</x:v>
      </x:c>
      <x:c r="B1074" s="101" t="s">
        <x:v>281</x:v>
      </x:c>
      <x:c r="C1074" s="102">
        <x:v>0.90000000000000002</x:v>
      </x:c>
      <x:c r="D1074" s="103" t="s">
        <x:v>250</x:v>
      </x:c>
      <x:c r="E1074" s="104"/>
      <x:c r="F1074" s="104"/>
      <x:c r="G1074" s="104">
        <x:f>G1056</x:f>
        <x:v>189749</x:v>
      </x:c>
      <x:c r="H1074" s="104">
        <x:f t="shared" ref="H1074:H1081" si="187">INT(C1074*G1074)</x:f>
        <x:v>170774</x:v>
      </x:c>
      <x:c r="I1074" s="104"/>
      <x:c r="J1074" s="104"/>
      <x:c r="K1074" s="104">
        <x:f t="shared" ref="K1074:K1088" si="188">SUM(E1074,G1074,I1074)</x:f>
        <x:v>189749</x:v>
      </x:c>
      <x:c r="L1074" s="104">
        <x:f t="shared" ref="L1074:L1088" si="189">SUM(F1074,H1074,J1074)</x:f>
        <x:v>170774</x:v>
      </x:c>
      <x:c r="M1074" s="104"/>
      <x:c r="N1074" s="100"/>
    </x:row>
    <x:row r="1075" spans="1:14" s="5" customFormat="1" ht="19.5" customHeight="1">
      <x:c r="A1075" s="101" t="s">
        <x:v>862</x:v>
      </x:c>
      <x:c r="B1075" s="101" t="s">
        <x:v>281</x:v>
      </x:c>
      <x:c r="C1075" s="102">
        <x:v>0.16</x:v>
      </x:c>
      <x:c r="D1075" s="103" t="s">
        <x:v>250</x:v>
      </x:c>
      <x:c r="E1075" s="104"/>
      <x:c r="F1075" s="104"/>
      <x:c r="G1075" s="104">
        <x:f>G1057</x:f>
        <x:v>148510</x:v>
      </x:c>
      <x:c r="H1075" s="104">
        <x:f t="shared" si="187"/>
        <x:v>23761</x:v>
      </x:c>
      <x:c r="I1075" s="104"/>
      <x:c r="J1075" s="104"/>
      <x:c r="K1075" s="104">
        <x:f t="shared" si="188"/>
        <x:v>148510</x:v>
      </x:c>
      <x:c r="L1075" s="104">
        <x:f t="shared" si="189"/>
        <x:v>23761</x:v>
      </x:c>
      <x:c r="M1075" s="104"/>
      <x:c r="N1075" s="100"/>
    </x:row>
    <x:row r="1076" spans="1:14" s="5" customFormat="1" ht="19.5" customHeight="1">
      <x:c r="A1076" s="101" t="s">
        <x:v>227</x:v>
      </x:c>
      <x:c r="B1076" s="101" t="s">
        <x:v>110</x:v>
      </x:c>
      <x:c r="C1076" s="102">
        <x:v>1.1499999999999999</x:v>
      </x:c>
      <x:c r="D1076" s="103" t="s">
        <x:v>220</x:v>
      </x:c>
      <x:c r="E1076" s="104">
        <x:f>E1058</x:f>
        <x:v>21820</x:v>
      </x:c>
      <x:c r="F1076" s="104">
        <x:f>INT(C1076*E1076)</x:f>
        <x:v>25093</x:v>
      </x:c>
      <x:c r="G1076" s="104">
        <x:f>G1058</x:f>
        <x:v>47849</x:v>
      </x:c>
      <x:c r="H1076" s="104">
        <x:f t="shared" si="187"/>
        <x:v>55026</x:v>
      </x:c>
      <x:c r="I1076" s="104">
        <x:f>I1058</x:f>
        <x:v>24867</x:v>
      </x:c>
      <x:c r="J1076" s="104">
        <x:f>INT(C1076*I1076)</x:f>
        <x:v>28597</x:v>
      </x:c>
      <x:c r="K1076" s="104">
        <x:f t="shared" si="188"/>
        <x:v>94536</x:v>
      </x:c>
      <x:c r="L1076" s="104">
        <x:f t="shared" si="189"/>
        <x:v>108716</x:v>
      </x:c>
      <x:c r="M1076" s="104"/>
      <x:c r="N1076" s="100"/>
    </x:row>
    <x:row r="1077" spans="1:14" s="5" customFormat="1" ht="19.5" customHeight="1">
      <x:c r="A1077" s="101" t="s">
        <x:v>1478</x:v>
      </x:c>
      <x:c r="B1077" s="101" t="s">
        <x:v>224</x:v>
      </x:c>
      <x:c r="C1077" s="102">
        <x:v>0.23000000000000001</x:v>
      </x:c>
      <x:c r="D1077" s="103" t="s">
        <x:v>220</x:v>
      </x:c>
      <x:c r="E1077" s="104">
        <x:f>E1059</x:f>
        <x:v>18750</x:v>
      </x:c>
      <x:c r="F1077" s="104">
        <x:f>INT(C1077*E1077)</x:f>
        <x:v>4312</x:v>
      </x:c>
      <x:c r="G1077" s="104">
        <x:f>G1059</x:f>
        <x:v>39645</x:v>
      </x:c>
      <x:c r="H1077" s="104">
        <x:f t="shared" si="187"/>
        <x:v>9118</x:v>
      </x:c>
      <x:c r="I1077" s="104">
        <x:f>I1059</x:f>
        <x:v>20758</x:v>
      </x:c>
      <x:c r="J1077" s="104">
        <x:f>INT(C1077*I1077)</x:f>
        <x:v>4774</x:v>
      </x:c>
      <x:c r="K1077" s="104">
        <x:f t="shared" si="188"/>
        <x:v>79153</x:v>
      </x:c>
      <x:c r="L1077" s="104">
        <x:f t="shared" si="189"/>
        <x:v>18204</x:v>
      </x:c>
      <x:c r="M1077" s="104"/>
      <x:c r="N1077" s="100"/>
    </x:row>
    <x:row r="1078" spans="1:14" s="5" customFormat="1" ht="19.5" customHeight="1">
      <x:c r="A1078" s="101" t="s">
        <x:v>153</x:v>
      </x:c>
      <x:c r="B1078" s="101" t="s">
        <x:v>229</x:v>
      </x:c>
      <x:c r="C1078" s="102">
        <x:v>0.56000000000000005</x:v>
      </x:c>
      <x:c r="D1078" s="103" t="s">
        <x:v>250</x:v>
      </x:c>
      <x:c r="E1078" s="104"/>
      <x:c r="F1078" s="104"/>
      <x:c r="G1078" s="104">
        <x:f>G1074</x:f>
        <x:v>189749</x:v>
      </x:c>
      <x:c r="H1078" s="104">
        <x:f t="shared" si="187"/>
        <x:v>106259</x:v>
      </x:c>
      <x:c r="I1078" s="104"/>
      <x:c r="J1078" s="104"/>
      <x:c r="K1078" s="104">
        <x:f t="shared" si="188"/>
        <x:v>189749</x:v>
      </x:c>
      <x:c r="L1078" s="104">
        <x:f t="shared" si="189"/>
        <x:v>106259</x:v>
      </x:c>
      <x:c r="M1078" s="104"/>
      <x:c r="N1078" s="100"/>
    </x:row>
    <x:row r="1079" spans="1:14" s="5" customFormat="1" ht="19.5" customHeight="1">
      <x:c r="A1079" s="101" t="s">
        <x:v>862</x:v>
      </x:c>
      <x:c r="B1079" s="101" t="s">
        <x:v>229</x:v>
      </x:c>
      <x:c r="C1079" s="102">
        <x:v>0.22</x:v>
      </x:c>
      <x:c r="D1079" s="103" t="s">
        <x:v>250</x:v>
      </x:c>
      <x:c r="E1079" s="104"/>
      <x:c r="F1079" s="104"/>
      <x:c r="G1079" s="104">
        <x:f>G1075</x:f>
        <x:v>148510</x:v>
      </x:c>
      <x:c r="H1079" s="104">
        <x:f t="shared" si="187"/>
        <x:v>32672</x:v>
      </x:c>
      <x:c r="I1079" s="104"/>
      <x:c r="J1079" s="104"/>
      <x:c r="K1079" s="104">
        <x:f t="shared" si="188"/>
        <x:v>148510</x:v>
      </x:c>
      <x:c r="L1079" s="104">
        <x:f t="shared" si="189"/>
        <x:v>32672</x:v>
      </x:c>
      <x:c r="M1079" s="104"/>
      <x:c r="N1079" s="100"/>
    </x:row>
    <x:row r="1080" spans="1:14" s="5" customFormat="1" ht="19.5" customHeight="1">
      <x:c r="A1080" s="101" t="s">
        <x:v>227</x:v>
      </x:c>
      <x:c r="B1080" s="101" t="s">
        <x:v>110</x:v>
      </x:c>
      <x:c r="C1080" s="102">
        <x:v>0.84999999999999998</x:v>
      </x:c>
      <x:c r="D1080" s="103" t="s">
        <x:v>220</x:v>
      </x:c>
      <x:c r="E1080" s="104">
        <x:f>E1062</x:f>
        <x:v>21820</x:v>
      </x:c>
      <x:c r="F1080" s="104">
        <x:f t="shared" ref="F1080:F1088" si="190">INT(C1080*E1080)</x:f>
        <x:v>18547</x:v>
      </x:c>
      <x:c r="G1080" s="104">
        <x:f>G1062</x:f>
        <x:v>47849</x:v>
      </x:c>
      <x:c r="H1080" s="104">
        <x:f t="shared" si="187"/>
        <x:v>40671</x:v>
      </x:c>
      <x:c r="I1080" s="104">
        <x:f>I1062</x:f>
        <x:v>24867</x:v>
      </x:c>
      <x:c r="J1080" s="104">
        <x:f>INT(C1080*I1080)</x:f>
        <x:v>21136</x:v>
      </x:c>
      <x:c r="K1080" s="104">
        <x:f t="shared" si="188"/>
        <x:v>94536</x:v>
      </x:c>
      <x:c r="L1080" s="104">
        <x:f t="shared" si="189"/>
        <x:v>80354</x:v>
      </x:c>
      <x:c r="M1080" s="104"/>
      <x:c r="N1080" s="100"/>
    </x:row>
    <x:row r="1081" spans="1:14" s="5" customFormat="1" ht="19.5" customHeight="1">
      <x:c r="A1081" s="101" t="s">
        <x:v>1478</x:v>
      </x:c>
      <x:c r="B1081" s="101" t="s">
        <x:v>224</x:v>
      </x:c>
      <x:c r="C1081" s="102">
        <x:v>0.26000000000000001</x:v>
      </x:c>
      <x:c r="D1081" s="103" t="s">
        <x:v>220</x:v>
      </x:c>
      <x:c r="E1081" s="104">
        <x:f>E1077</x:f>
        <x:v>18750</x:v>
      </x:c>
      <x:c r="F1081" s="104">
        <x:f t="shared" si="190"/>
        <x:v>4875</x:v>
      </x:c>
      <x:c r="G1081" s="104">
        <x:f>G1077</x:f>
        <x:v>39645</x:v>
      </x:c>
      <x:c r="H1081" s="104">
        <x:f t="shared" si="187"/>
        <x:v>10307</x:v>
      </x:c>
      <x:c r="I1081" s="104">
        <x:f>I1077</x:f>
        <x:v>20758</x:v>
      </x:c>
      <x:c r="J1081" s="104">
        <x:f>INT(C1081*I1081)</x:f>
        <x:v>5397</x:v>
      </x:c>
      <x:c r="K1081" s="104">
        <x:f t="shared" si="188"/>
        <x:v>79153</x:v>
      </x:c>
      <x:c r="L1081" s="104">
        <x:f t="shared" si="189"/>
        <x:v>20579</x:v>
      </x:c>
      <x:c r="M1081" s="104"/>
      <x:c r="N1081" s="100"/>
    </x:row>
    <x:row r="1082" spans="1:14" s="5" customFormat="1" ht="19.5" customHeight="1">
      <x:c r="A1082" s="101" t="s">
        <x:v>332</x:v>
      </x:c>
      <x:c r="B1082" s="101" t="s">
        <x:v>1240</x:v>
      </x:c>
      <x:c r="C1082" s="102">
        <x:v>1</x:v>
      </x:c>
      <x:c r="D1082" s="103" t="s">
        <x:v>261</x:v>
      </x:c>
      <x:c r="E1082" s="104">
        <x:f>E1064</x:f>
        <x:v>11400</x:v>
      </x:c>
      <x:c r="F1082" s="104">
        <x:f t="shared" si="190"/>
        <x:v>11400</x:v>
      </x:c>
      <x:c r="G1082" s="104"/>
      <x:c r="H1082" s="104"/>
      <x:c r="I1082" s="104"/>
      <x:c r="J1082" s="104"/>
      <x:c r="K1082" s="104">
        <x:f t="shared" si="188"/>
        <x:v>11400</x:v>
      </x:c>
      <x:c r="L1082" s="104">
        <x:f t="shared" si="189"/>
        <x:v>11400</x:v>
      </x:c>
      <x:c r="M1082" s="104"/>
      <x:c r="N1082" s="100"/>
    </x:row>
    <x:row r="1083" spans="1:14" s="5" customFormat="1" ht="19.5" customHeight="1">
      <x:c r="A1083" s="101" t="s">
        <x:v>748</x:v>
      </x:c>
      <x:c r="B1083" s="101" t="s">
        <x:v>86</x:v>
      </x:c>
      <x:c r="C1083" s="102">
        <x:v>30</x:v>
      </x:c>
      <x:c r="D1083" s="103" t="s">
        <x:v>266</x:v>
      </x:c>
      <x:c r="E1083" s="104">
        <x:f>E1065</x:f>
        <x:v>400</x:v>
      </x:c>
      <x:c r="F1083" s="104">
        <x:f t="shared" si="190"/>
        <x:v>12000</x:v>
      </x:c>
      <x:c r="G1083" s="104"/>
      <x:c r="H1083" s="104"/>
      <x:c r="I1083" s="104"/>
      <x:c r="J1083" s="104"/>
      <x:c r="K1083" s="104">
        <x:f t="shared" si="188"/>
        <x:v>400</x:v>
      </x:c>
      <x:c r="L1083" s="104">
        <x:f t="shared" si="189"/>
        <x:v>12000</x:v>
      </x:c>
      <x:c r="M1083" s="104"/>
      <x:c r="N1083" s="100"/>
    </x:row>
    <x:row r="1084" spans="1:14" s="5" customFormat="1" ht="19.5" customHeight="1">
      <x:c r="A1084" s="101" t="s">
        <x:v>239</x:v>
      </x:c>
      <x:c r="B1084" s="101" t="s">
        <x:v>1232</x:v>
      </x:c>
      <x:c r="C1084" s="102">
        <x:v>40.299999999999997</x:v>
      </x:c>
      <x:c r="D1084" s="103" t="s">
        <x:v>270</x:v>
      </x:c>
      <x:c r="E1084" s="104">
        <x:f>E1066</x:f>
        <x:v>33.299999999999997</x:v>
      </x:c>
      <x:c r="F1084" s="104">
        <x:f t="shared" si="190"/>
        <x:v>1341</x:v>
      </x:c>
      <x:c r="G1084" s="104"/>
      <x:c r="H1084" s="104"/>
      <x:c r="I1084" s="104"/>
      <x:c r="J1084" s="104"/>
      <x:c r="K1084" s="104">
        <x:f t="shared" si="188"/>
        <x:v>33.299999999999997</x:v>
      </x:c>
      <x:c r="L1084" s="104">
        <x:f t="shared" si="189"/>
        <x:v>1341</x:v>
      </x:c>
      <x:c r="M1084" s="104"/>
      <x:c r="N1084" s="100"/>
    </x:row>
    <x:row r="1085" spans="1:14" s="5" customFormat="1" ht="19.5" customHeight="1">
      <x:c r="A1085" s="101" t="s">
        <x:v>580</x:v>
      </x:c>
      <x:c r="B1085" s="101" t="s">
        <x:v>1337</x:v>
      </x:c>
      <x:c r="C1085" s="102">
        <x:v>13.199999999999999</x:v>
      </x:c>
      <x:c r="D1085" s="103" t="s">
        <x:v>270</x:v>
      </x:c>
      <x:c r="E1085" s="104">
        <x:f>E1067</x:f>
        <x:v>131</x:v>
      </x:c>
      <x:c r="F1085" s="104">
        <x:f t="shared" si="190"/>
        <x:v>1729</x:v>
      </x:c>
      <x:c r="G1085" s="104"/>
      <x:c r="H1085" s="104"/>
      <x:c r="I1085" s="104"/>
      <x:c r="J1085" s="104"/>
      <x:c r="K1085" s="104">
        <x:f t="shared" si="188"/>
        <x:v>131</x:v>
      </x:c>
      <x:c r="L1085" s="104">
        <x:f t="shared" si="189"/>
        <x:v>1729</x:v>
      </x:c>
      <x:c r="M1085" s="104"/>
      <x:c r="N1085" s="100"/>
    </x:row>
    <x:row r="1086" spans="1:14" s="5" customFormat="1" ht="19.5" customHeight="1">
      <x:c r="A1086" s="101" t="s">
        <x:v>190</x:v>
      </x:c>
      <x:c r="B1086" s="101" t="s">
        <x:v>572</x:v>
      </x:c>
      <x:c r="C1086" s="102">
        <x:v>2.25</x:v>
      </x:c>
      <x:c r="D1086" s="103" t="s">
        <x:v>266</x:v>
      </x:c>
      <x:c r="E1086" s="104">
        <x:f>E1068</x:f>
        <x:v>1470</x:v>
      </x:c>
      <x:c r="F1086" s="104">
        <x:f t="shared" si="190"/>
        <x:v>3307</x:v>
      </x:c>
      <x:c r="G1086" s="104"/>
      <x:c r="H1086" s="104"/>
      <x:c r="I1086" s="104"/>
      <x:c r="J1086" s="104"/>
      <x:c r="K1086" s="104">
        <x:f t="shared" si="188"/>
        <x:v>1470</x:v>
      </x:c>
      <x:c r="L1086" s="104">
        <x:f t="shared" si="189"/>
        <x:v>3307</x:v>
      </x:c>
      <x:c r="M1086" s="104"/>
      <x:c r="N1086" s="100"/>
    </x:row>
    <x:row r="1087" spans="1:14" s="5" customFormat="1" ht="19.5" customHeight="1">
      <x:c r="A1087" s="101" t="s">
        <x:v>822</x:v>
      </x:c>
      <x:c r="B1087" s="101" t="s">
        <x:v>1418</x:v>
      </x:c>
      <x:c r="C1087" s="102">
        <x:v>1</x:v>
      </x:c>
      <x:c r="D1087" s="103" t="s">
        <x:v>148</x:v>
      </x:c>
      <x:c r="E1087" s="104">
        <x:f>기계단가산출목록!F11</x:f>
        <x:v>1279</x:v>
      </x:c>
      <x:c r="F1087" s="104">
        <x:f t="shared" si="190"/>
        <x:v>1279</x:v>
      </x:c>
      <x:c r="G1087" s="104">
        <x:f>기계단가산출목록!G11</x:f>
        <x:v>2533</x:v>
      </x:c>
      <x:c r="H1087" s="104">
        <x:f>INT(C1087*G1087)</x:f>
        <x:v>2533</x:v>
      </x:c>
      <x:c r="I1087" s="104">
        <x:f>기계단가산출목록!H11</x:f>
        <x:v>1733</x:v>
      </x:c>
      <x:c r="J1087" s="104">
        <x:f>INT(C1087*I1087)</x:f>
        <x:v>1733</x:v>
      </x:c>
      <x:c r="K1087" s="104">
        <x:f t="shared" si="188"/>
        <x:v>5545</x:v>
      </x:c>
      <x:c r="L1087" s="104">
        <x:f t="shared" si="189"/>
        <x:v>5545</x:v>
      </x:c>
      <x:c r="M1087" s="104"/>
      <x:c r="N1087" s="100"/>
    </x:row>
    <x:row r="1088" spans="1:14" s="5" customFormat="1" ht="19.5" customHeight="1">
      <x:c r="A1088" s="101" t="s">
        <x:v>540</x:v>
      </x:c>
      <x:c r="B1088" s="101" t="s">
        <x:v>1418</x:v>
      </x:c>
      <x:c r="C1088" s="102">
        <x:v>1</x:v>
      </x:c>
      <x:c r="D1088" s="103" t="s">
        <x:v>148</x:v>
      </x:c>
      <x:c r="E1088" s="104">
        <x:f>기계단가산출목록!F34</x:f>
        <x:v>3393</x:v>
      </x:c>
      <x:c r="F1088" s="104">
        <x:f t="shared" si="190"/>
        <x:v>3393</x:v>
      </x:c>
      <x:c r="G1088" s="104">
        <x:f>기계단가산출목록!G34</x:f>
        <x:v>6719</x:v>
      </x:c>
      <x:c r="H1088" s="104">
        <x:f>INT(C1088*G1088)</x:f>
        <x:v>6719</x:v>
      </x:c>
      <x:c r="I1088" s="104">
        <x:f>기계단가산출목록!H34</x:f>
        <x:v>4598</x:v>
      </x:c>
      <x:c r="J1088" s="104">
        <x:f>INT(C1088*I1088)</x:f>
        <x:v>4598</x:v>
      </x:c>
      <x:c r="K1088" s="104">
        <x:f t="shared" si="188"/>
        <x:v>14710</x:v>
      </x:c>
      <x:c r="L1088" s="104">
        <x:f t="shared" si="189"/>
        <x:v>14710</x:v>
      </x:c>
      <x:c r="M1088" s="104"/>
      <x:c r="N1088" s="100"/>
    </x:row>
    <x:row r="1089" spans="1:14" s="5" customFormat="1" ht="19.5" customHeight="1">
      <x:c r="A1089" s="101" t="s">
        <x:v>533</x:v>
      </x:c>
      <x:c r="B1089" s="101"/>
      <x:c r="C1089" s="102"/>
      <x:c r="D1089" s="103"/>
      <x:c r="E1089" s="104"/>
      <x:c r="F1089" s="104">
        <x:f>SUM(F1074:F1088)</x:f>
        <x:v>87276</x:v>
      </x:c>
      <x:c r="G1089" s="104"/>
      <x:c r="H1089" s="104">
        <x:f>SUM(H1074:H1088)</x:f>
        <x:v>457840</x:v>
      </x:c>
      <x:c r="I1089" s="104"/>
      <x:c r="J1089" s="104">
        <x:f>SUM(J1074:J1088)</x:f>
        <x:v>66235</x:v>
      </x:c>
      <x:c r="K1089" s="104"/>
      <x:c r="L1089" s="104">
        <x:f>SUM(F1089,H1089,J1089)</x:f>
        <x:v>611351</x:v>
      </x:c>
      <x:c r="M1089" s="104"/>
      <x:c r="N1089" s="100"/>
    </x:row>
    <x:row r="1090" spans="1:14" s="5" customFormat="1" ht="19.5" customHeight="1">
      <x:c r="A1090" s="105"/>
      <x:c r="B1090" s="105"/>
      <x:c r="C1090" s="106"/>
      <x:c r="D1090" s="107"/>
      <x:c r="E1090" s="108"/>
      <x:c r="F1090" s="108"/>
      <x:c r="G1090" s="108"/>
      <x:c r="H1090" s="108"/>
      <x:c r="I1090" s="108"/>
      <x:c r="J1090" s="108"/>
      <x:c r="K1090" s="108"/>
      <x:c r="L1090" s="108"/>
      <x:c r="M1090" s="108"/>
      <x:c r="N1090" s="100"/>
    </x:row>
    <x:row r="1091" spans="1:14" s="5" customFormat="1" ht="19.5" customHeight="1">
      <x:c r="A1091" s="96" t="s">
        <x:v>1166</x:v>
      </x:c>
      <x:c r="B1091" s="96" t="s">
        <x:v>230</x:v>
      </x:c>
      <x:c r="C1091" s="97"/>
      <x:c r="D1091" s="98" t="s">
        <x:v>148</x:v>
      </x:c>
      <x:c r="E1091" s="99"/>
      <x:c r="F1091" s="99"/>
      <x:c r="G1091" s="99"/>
      <x:c r="H1091" s="99"/>
      <x:c r="I1091" s="99"/>
      <x:c r="J1091" s="99"/>
      <x:c r="K1091" s="99"/>
      <x:c r="L1091" s="99"/>
      <x:c r="M1091" s="99"/>
      <x:c r="N1091" s="100"/>
    </x:row>
    <x:row r="1092" spans="1:14" s="5" customFormat="1" ht="19.5" customHeight="1">
      <x:c r="A1092" s="101" t="s">
        <x:v>153</x:v>
      </x:c>
      <x:c r="B1092" s="101" t="s">
        <x:v>281</x:v>
      </x:c>
      <x:c r="C1092" s="102">
        <x:v>0.90000000000000002</x:v>
      </x:c>
      <x:c r="D1092" s="103" t="s">
        <x:v>250</x:v>
      </x:c>
      <x:c r="E1092" s="104"/>
      <x:c r="F1092" s="104"/>
      <x:c r="G1092" s="104">
        <x:f>G1074</x:f>
        <x:v>189749</x:v>
      </x:c>
      <x:c r="H1092" s="104">
        <x:f t="shared" ref="H1092:H1099" si="191">INT(C1092*G1092)</x:f>
        <x:v>170774</x:v>
      </x:c>
      <x:c r="I1092" s="104"/>
      <x:c r="J1092" s="104"/>
      <x:c r="K1092" s="104">
        <x:f t="shared" ref="K1092:K1106" si="192">SUM(E1092,G1092,I1092)</x:f>
        <x:v>189749</x:v>
      </x:c>
      <x:c r="L1092" s="104">
        <x:f t="shared" ref="L1092:L1106" si="193">SUM(F1092,H1092,J1092)</x:f>
        <x:v>170774</x:v>
      </x:c>
      <x:c r="M1092" s="104"/>
      <x:c r="N1092" s="100"/>
    </x:row>
    <x:row r="1093" spans="1:14" s="5" customFormat="1" ht="19.5" customHeight="1">
      <x:c r="A1093" s="101" t="s">
        <x:v>862</x:v>
      </x:c>
      <x:c r="B1093" s="101" t="s">
        <x:v>281</x:v>
      </x:c>
      <x:c r="C1093" s="102">
        <x:v>0.16</x:v>
      </x:c>
      <x:c r="D1093" s="103" t="s">
        <x:v>250</x:v>
      </x:c>
      <x:c r="E1093" s="104"/>
      <x:c r="F1093" s="104"/>
      <x:c r="G1093" s="104">
        <x:f>G1075</x:f>
        <x:v>148510</x:v>
      </x:c>
      <x:c r="H1093" s="104">
        <x:f t="shared" si="191"/>
        <x:v>23761</x:v>
      </x:c>
      <x:c r="I1093" s="104"/>
      <x:c r="J1093" s="104"/>
      <x:c r="K1093" s="104">
        <x:f t="shared" si="192"/>
        <x:v>148510</x:v>
      </x:c>
      <x:c r="L1093" s="104">
        <x:f t="shared" si="193"/>
        <x:v>23761</x:v>
      </x:c>
      <x:c r="M1093" s="104"/>
      <x:c r="N1093" s="100"/>
    </x:row>
    <x:row r="1094" spans="1:14" s="5" customFormat="1" ht="19.5" customHeight="1">
      <x:c r="A1094" s="101" t="s">
        <x:v>227</x:v>
      </x:c>
      <x:c r="B1094" s="101" t="s">
        <x:v>110</x:v>
      </x:c>
      <x:c r="C1094" s="102">
        <x:v>1.1499999999999999</x:v>
      </x:c>
      <x:c r="D1094" s="103" t="s">
        <x:v>220</x:v>
      </x:c>
      <x:c r="E1094" s="104">
        <x:f>E1076</x:f>
        <x:v>21820</x:v>
      </x:c>
      <x:c r="F1094" s="104">
        <x:f>INT(C1094*E1094)</x:f>
        <x:v>25093</x:v>
      </x:c>
      <x:c r="G1094" s="104">
        <x:f>G1076</x:f>
        <x:v>47849</x:v>
      </x:c>
      <x:c r="H1094" s="104">
        <x:f t="shared" si="191"/>
        <x:v>55026</x:v>
      </x:c>
      <x:c r="I1094" s="104">
        <x:f>I1076</x:f>
        <x:v>24867</x:v>
      </x:c>
      <x:c r="J1094" s="104">
        <x:f>INT(C1094*I1094)</x:f>
        <x:v>28597</x:v>
      </x:c>
      <x:c r="K1094" s="104">
        <x:f t="shared" si="192"/>
        <x:v>94536</x:v>
      </x:c>
      <x:c r="L1094" s="104">
        <x:f t="shared" si="193"/>
        <x:v>108716</x:v>
      </x:c>
      <x:c r="M1094" s="104"/>
      <x:c r="N1094" s="100"/>
    </x:row>
    <x:row r="1095" spans="1:14" s="5" customFormat="1" ht="19.5" customHeight="1">
      <x:c r="A1095" s="101" t="s">
        <x:v>1478</x:v>
      </x:c>
      <x:c r="B1095" s="101" t="s">
        <x:v>224</x:v>
      </x:c>
      <x:c r="C1095" s="102">
        <x:v>0.23000000000000001</x:v>
      </x:c>
      <x:c r="D1095" s="103" t="s">
        <x:v>220</x:v>
      </x:c>
      <x:c r="E1095" s="104">
        <x:f>E1077</x:f>
        <x:v>18750</x:v>
      </x:c>
      <x:c r="F1095" s="104">
        <x:f>INT(C1095*E1095)</x:f>
        <x:v>4312</x:v>
      </x:c>
      <x:c r="G1095" s="104">
        <x:f>G1077</x:f>
        <x:v>39645</x:v>
      </x:c>
      <x:c r="H1095" s="104">
        <x:f t="shared" si="191"/>
        <x:v>9118</x:v>
      </x:c>
      <x:c r="I1095" s="104">
        <x:f>I1077</x:f>
        <x:v>20758</x:v>
      </x:c>
      <x:c r="J1095" s="104">
        <x:f>INT(C1095*I1095)</x:f>
        <x:v>4774</x:v>
      </x:c>
      <x:c r="K1095" s="104">
        <x:f t="shared" si="192"/>
        <x:v>79153</x:v>
      </x:c>
      <x:c r="L1095" s="104">
        <x:f t="shared" si="193"/>
        <x:v>18204</x:v>
      </x:c>
      <x:c r="M1095" s="104"/>
      <x:c r="N1095" s="100"/>
    </x:row>
    <x:row r="1096" spans="1:14" s="5" customFormat="1" ht="19.5" customHeight="1">
      <x:c r="A1096" s="101" t="s">
        <x:v>153</x:v>
      </x:c>
      <x:c r="B1096" s="101" t="s">
        <x:v>229</x:v>
      </x:c>
      <x:c r="C1096" s="102">
        <x:v>0.56000000000000005</x:v>
      </x:c>
      <x:c r="D1096" s="103" t="s">
        <x:v>250</x:v>
      </x:c>
      <x:c r="E1096" s="104"/>
      <x:c r="F1096" s="104"/>
      <x:c r="G1096" s="104">
        <x:f>G1092</x:f>
        <x:v>189749</x:v>
      </x:c>
      <x:c r="H1096" s="104">
        <x:f t="shared" si="191"/>
        <x:v>106259</x:v>
      </x:c>
      <x:c r="I1096" s="104"/>
      <x:c r="J1096" s="104"/>
      <x:c r="K1096" s="104">
        <x:f t="shared" si="192"/>
        <x:v>189749</x:v>
      </x:c>
      <x:c r="L1096" s="104">
        <x:f t="shared" si="193"/>
        <x:v>106259</x:v>
      </x:c>
      <x:c r="M1096" s="104"/>
      <x:c r="N1096" s="100"/>
    </x:row>
    <x:row r="1097" spans="1:14" s="5" customFormat="1" ht="19.5" customHeight="1">
      <x:c r="A1097" s="101" t="s">
        <x:v>862</x:v>
      </x:c>
      <x:c r="B1097" s="101" t="s">
        <x:v>229</x:v>
      </x:c>
      <x:c r="C1097" s="102">
        <x:v>0.22</x:v>
      </x:c>
      <x:c r="D1097" s="103" t="s">
        <x:v>250</x:v>
      </x:c>
      <x:c r="E1097" s="104"/>
      <x:c r="F1097" s="104"/>
      <x:c r="G1097" s="104">
        <x:f>G1093</x:f>
        <x:v>148510</x:v>
      </x:c>
      <x:c r="H1097" s="104">
        <x:f t="shared" si="191"/>
        <x:v>32672</x:v>
      </x:c>
      <x:c r="I1097" s="104"/>
      <x:c r="J1097" s="104"/>
      <x:c r="K1097" s="104">
        <x:f t="shared" si="192"/>
        <x:v>148510</x:v>
      </x:c>
      <x:c r="L1097" s="104">
        <x:f t="shared" si="193"/>
        <x:v>32672</x:v>
      </x:c>
      <x:c r="M1097" s="104"/>
      <x:c r="N1097" s="100"/>
    </x:row>
    <x:row r="1098" spans="1:14" s="5" customFormat="1" ht="19.5" customHeight="1">
      <x:c r="A1098" s="101" t="s">
        <x:v>227</x:v>
      </x:c>
      <x:c r="B1098" s="101" t="s">
        <x:v>110</x:v>
      </x:c>
      <x:c r="C1098" s="102">
        <x:v>0.84999999999999998</x:v>
      </x:c>
      <x:c r="D1098" s="103" t="s">
        <x:v>220</x:v>
      </x:c>
      <x:c r="E1098" s="104">
        <x:f>E1080</x:f>
        <x:v>21820</x:v>
      </x:c>
      <x:c r="F1098" s="104">
        <x:f t="shared" ref="F1098:F1106" si="194">INT(C1098*E1098)</x:f>
        <x:v>18547</x:v>
      </x:c>
      <x:c r="G1098" s="104">
        <x:f>G1080</x:f>
        <x:v>47849</x:v>
      </x:c>
      <x:c r="H1098" s="104">
        <x:f t="shared" si="191"/>
        <x:v>40671</x:v>
      </x:c>
      <x:c r="I1098" s="104">
        <x:f>I1080</x:f>
        <x:v>24867</x:v>
      </x:c>
      <x:c r="J1098" s="104">
        <x:f>INT(C1098*I1098)</x:f>
        <x:v>21136</x:v>
      </x:c>
      <x:c r="K1098" s="104">
        <x:f t="shared" si="192"/>
        <x:v>94536</x:v>
      </x:c>
      <x:c r="L1098" s="104">
        <x:f t="shared" si="193"/>
        <x:v>80354</x:v>
      </x:c>
      <x:c r="M1098" s="104"/>
      <x:c r="N1098" s="100"/>
    </x:row>
    <x:row r="1099" spans="1:14" s="5" customFormat="1" ht="19.5" customHeight="1">
      <x:c r="A1099" s="101" t="s">
        <x:v>1478</x:v>
      </x:c>
      <x:c r="B1099" s="101" t="s">
        <x:v>224</x:v>
      </x:c>
      <x:c r="C1099" s="102">
        <x:v>0.26000000000000001</x:v>
      </x:c>
      <x:c r="D1099" s="103" t="s">
        <x:v>220</x:v>
      </x:c>
      <x:c r="E1099" s="104">
        <x:f>E1095</x:f>
        <x:v>18750</x:v>
      </x:c>
      <x:c r="F1099" s="104">
        <x:f t="shared" si="194"/>
        <x:v>4875</x:v>
      </x:c>
      <x:c r="G1099" s="104">
        <x:f>G1095</x:f>
        <x:v>39645</x:v>
      </x:c>
      <x:c r="H1099" s="104">
        <x:f t="shared" si="191"/>
        <x:v>10307</x:v>
      </x:c>
      <x:c r="I1099" s="104">
        <x:f>I1095</x:f>
        <x:v>20758</x:v>
      </x:c>
      <x:c r="J1099" s="104">
        <x:f>INT(C1099*I1099)</x:f>
        <x:v>5397</x:v>
      </x:c>
      <x:c r="K1099" s="104">
        <x:f t="shared" si="192"/>
        <x:v>79153</x:v>
      </x:c>
      <x:c r="L1099" s="104">
        <x:f t="shared" si="193"/>
        <x:v>20579</x:v>
      </x:c>
      <x:c r="M1099" s="104"/>
      <x:c r="N1099" s="100"/>
    </x:row>
    <x:row r="1100" spans="1:14" s="5" customFormat="1" ht="19.5" customHeight="1">
      <x:c r="A1100" s="101" t="s">
        <x:v>332</x:v>
      </x:c>
      <x:c r="B1100" s="101" t="s">
        <x:v>1240</x:v>
      </x:c>
      <x:c r="C1100" s="102">
        <x:v>1</x:v>
      </x:c>
      <x:c r="D1100" s="103" t="s">
        <x:v>261</x:v>
      </x:c>
      <x:c r="E1100" s="104">
        <x:f t="shared" ref="E1100:E1106" si="195">E1082</x:f>
        <x:v>11400</x:v>
      </x:c>
      <x:c r="F1100" s="104">
        <x:f t="shared" si="194"/>
        <x:v>11400</x:v>
      </x:c>
      <x:c r="G1100" s="104"/>
      <x:c r="H1100" s="104"/>
      <x:c r="I1100" s="104"/>
      <x:c r="J1100" s="104"/>
      <x:c r="K1100" s="104">
        <x:f t="shared" si="192"/>
        <x:v>11400</x:v>
      </x:c>
      <x:c r="L1100" s="104">
        <x:f t="shared" si="193"/>
        <x:v>11400</x:v>
      </x:c>
      <x:c r="M1100" s="104"/>
      <x:c r="N1100" s="100"/>
    </x:row>
    <x:row r="1101" spans="1:14" s="5" customFormat="1" ht="19.5" customHeight="1">
      <x:c r="A1101" s="101" t="s">
        <x:v>748</x:v>
      </x:c>
      <x:c r="B1101" s="101" t="s">
        <x:v>86</x:v>
      </x:c>
      <x:c r="C1101" s="102">
        <x:v>30</x:v>
      </x:c>
      <x:c r="D1101" s="103" t="s">
        <x:v>266</x:v>
      </x:c>
      <x:c r="E1101" s="104">
        <x:f t="shared" si="195"/>
        <x:v>400</x:v>
      </x:c>
      <x:c r="F1101" s="104">
        <x:f t="shared" si="194"/>
        <x:v>12000</x:v>
      </x:c>
      <x:c r="G1101" s="104"/>
      <x:c r="H1101" s="104"/>
      <x:c r="I1101" s="104"/>
      <x:c r="J1101" s="104"/>
      <x:c r="K1101" s="104">
        <x:f t="shared" si="192"/>
        <x:v>400</x:v>
      </x:c>
      <x:c r="L1101" s="104">
        <x:f t="shared" si="193"/>
        <x:v>12000</x:v>
      </x:c>
      <x:c r="M1101" s="104"/>
      <x:c r="N1101" s="100"/>
    </x:row>
    <x:row r="1102" spans="1:14" s="5" customFormat="1" ht="19.5" customHeight="1">
      <x:c r="A1102" s="101" t="s">
        <x:v>239</x:v>
      </x:c>
      <x:c r="B1102" s="101" t="s">
        <x:v>1232</x:v>
      </x:c>
      <x:c r="C1102" s="102">
        <x:v>42.700000000000003</x:v>
      </x:c>
      <x:c r="D1102" s="103" t="s">
        <x:v>270</x:v>
      </x:c>
      <x:c r="E1102" s="104">
        <x:f t="shared" si="195"/>
        <x:v>33.299999999999997</x:v>
      </x:c>
      <x:c r="F1102" s="104">
        <x:f t="shared" si="194"/>
        <x:v>1421</x:v>
      </x:c>
      <x:c r="G1102" s="104"/>
      <x:c r="H1102" s="104"/>
      <x:c r="I1102" s="104"/>
      <x:c r="J1102" s="104"/>
      <x:c r="K1102" s="104">
        <x:f t="shared" si="192"/>
        <x:v>33.299999999999997</x:v>
      </x:c>
      <x:c r="L1102" s="104">
        <x:f t="shared" si="193"/>
        <x:v>1421</x:v>
      </x:c>
      <x:c r="M1102" s="104"/>
      <x:c r="N1102" s="100"/>
    </x:row>
    <x:row r="1103" spans="1:14" s="5" customFormat="1" ht="19.5" customHeight="1">
      <x:c r="A1103" s="101" t="s">
        <x:v>580</x:v>
      </x:c>
      <x:c r="B1103" s="101" t="s">
        <x:v>1337</x:v>
      </x:c>
      <x:c r="C1103" s="102">
        <x:v>14.300000000000001</x:v>
      </x:c>
      <x:c r="D1103" s="103" t="s">
        <x:v>270</x:v>
      </x:c>
      <x:c r="E1103" s="104">
        <x:f t="shared" si="195"/>
        <x:v>131</x:v>
      </x:c>
      <x:c r="F1103" s="104">
        <x:f t="shared" si="194"/>
        <x:v>1873</x:v>
      </x:c>
      <x:c r="G1103" s="104"/>
      <x:c r="H1103" s="104"/>
      <x:c r="I1103" s="104"/>
      <x:c r="J1103" s="104"/>
      <x:c r="K1103" s="104">
        <x:f t="shared" si="192"/>
        <x:v>131</x:v>
      </x:c>
      <x:c r="L1103" s="104">
        <x:f t="shared" si="193"/>
        <x:v>1873</x:v>
      </x:c>
      <x:c r="M1103" s="104"/>
      <x:c r="N1103" s="100"/>
    </x:row>
    <x:row r="1104" spans="1:14" s="5" customFormat="1" ht="19.5" customHeight="1">
      <x:c r="A1104" s="101" t="s">
        <x:v>190</x:v>
      </x:c>
      <x:c r="B1104" s="101" t="s">
        <x:v>572</x:v>
      </x:c>
      <x:c r="C1104" s="102">
        <x:v>2.4300000000000002</x:v>
      </x:c>
      <x:c r="D1104" s="103" t="s">
        <x:v>266</x:v>
      </x:c>
      <x:c r="E1104" s="104">
        <x:f t="shared" si="195"/>
        <x:v>1470</x:v>
      </x:c>
      <x:c r="F1104" s="104">
        <x:f t="shared" si="194"/>
        <x:v>3572</x:v>
      </x:c>
      <x:c r="G1104" s="104"/>
      <x:c r="H1104" s="104"/>
      <x:c r="I1104" s="104"/>
      <x:c r="J1104" s="104"/>
      <x:c r="K1104" s="104">
        <x:f t="shared" si="192"/>
        <x:v>1470</x:v>
      </x:c>
      <x:c r="L1104" s="104">
        <x:f t="shared" si="193"/>
        <x:v>3572</x:v>
      </x:c>
      <x:c r="M1104" s="104"/>
      <x:c r="N1104" s="100"/>
    </x:row>
    <x:row r="1105" spans="1:14" s="5" customFormat="1" ht="19.5" customHeight="1">
      <x:c r="A1105" s="101" t="s">
        <x:v>822</x:v>
      </x:c>
      <x:c r="B1105" s="101" t="str">
        <x:f>B1087</x:f>
        <x:v>트럭탑재형크레인15톤</x:v>
      </x:c>
      <x:c r="C1105" s="102">
        <x:v>1</x:v>
      </x:c>
      <x:c r="D1105" s="103" t="s">
        <x:v>148</x:v>
      </x:c>
      <x:c r="E1105" s="104">
        <x:f t="shared" si="195"/>
        <x:v>1279</x:v>
      </x:c>
      <x:c r="F1105" s="104">
        <x:f t="shared" si="194"/>
        <x:v>1279</x:v>
      </x:c>
      <x:c r="G1105" s="104">
        <x:f>G1087</x:f>
        <x:v>2533</x:v>
      </x:c>
      <x:c r="H1105" s="104">
        <x:f>INT(C1105*G1105)</x:f>
        <x:v>2533</x:v>
      </x:c>
      <x:c r="I1105" s="104">
        <x:f>I1087</x:f>
        <x:v>1733</x:v>
      </x:c>
      <x:c r="J1105" s="104">
        <x:f>INT(C1105*I1105)</x:f>
        <x:v>1733</x:v>
      </x:c>
      <x:c r="K1105" s="104">
        <x:f t="shared" si="192"/>
        <x:v>5545</x:v>
      </x:c>
      <x:c r="L1105" s="104">
        <x:f t="shared" si="193"/>
        <x:v>5545</x:v>
      </x:c>
      <x:c r="M1105" s="104"/>
      <x:c r="N1105" s="100"/>
    </x:row>
    <x:row r="1106" spans="1:14" s="5" customFormat="1" ht="19.5" customHeight="1">
      <x:c r="A1106" s="101" t="s">
        <x:v>540</x:v>
      </x:c>
      <x:c r="B1106" s="101" t="str">
        <x:f>B1088</x:f>
        <x:v>트럭탑재형크레인15톤</x:v>
      </x:c>
      <x:c r="C1106" s="102">
        <x:v>1</x:v>
      </x:c>
      <x:c r="D1106" s="103" t="s">
        <x:v>148</x:v>
      </x:c>
      <x:c r="E1106" s="104">
        <x:f t="shared" si="195"/>
        <x:v>3393</x:v>
      </x:c>
      <x:c r="F1106" s="104">
        <x:f t="shared" si="194"/>
        <x:v>3393</x:v>
      </x:c>
      <x:c r="G1106" s="104">
        <x:f>G1088</x:f>
        <x:v>6719</x:v>
      </x:c>
      <x:c r="H1106" s="104">
        <x:f>INT(C1106*G1106)</x:f>
        <x:v>6719</x:v>
      </x:c>
      <x:c r="I1106" s="104">
        <x:f>I1088</x:f>
        <x:v>4598</x:v>
      </x:c>
      <x:c r="J1106" s="104">
        <x:f>INT(C1106*I1106)</x:f>
        <x:v>4598</x:v>
      </x:c>
      <x:c r="K1106" s="104">
        <x:f t="shared" si="192"/>
        <x:v>14710</x:v>
      </x:c>
      <x:c r="L1106" s="104">
        <x:f t="shared" si="193"/>
        <x:v>14710</x:v>
      </x:c>
      <x:c r="M1106" s="104"/>
      <x:c r="N1106" s="100"/>
    </x:row>
    <x:row r="1107" spans="1:14" s="5" customFormat="1" ht="19.5" customHeight="1">
      <x:c r="A1107" s="101" t="s">
        <x:v>533</x:v>
      </x:c>
      <x:c r="B1107" s="101"/>
      <x:c r="C1107" s="102"/>
      <x:c r="D1107" s="103"/>
      <x:c r="E1107" s="104"/>
      <x:c r="F1107" s="104">
        <x:f>SUM(F1092:F1106)</x:f>
        <x:v>87765</x:v>
      </x:c>
      <x:c r="G1107" s="104"/>
      <x:c r="H1107" s="104">
        <x:f>SUM(H1092:H1106)</x:f>
        <x:v>457840</x:v>
      </x:c>
      <x:c r="I1107" s="104"/>
      <x:c r="J1107" s="104">
        <x:f>SUM(J1092:J1106)</x:f>
        <x:v>66235</x:v>
      </x:c>
      <x:c r="K1107" s="104"/>
      <x:c r="L1107" s="104">
        <x:f>SUM(F1107,H1107,J1107)</x:f>
        <x:v>611840</x:v>
      </x:c>
      <x:c r="M1107" s="104"/>
      <x:c r="N1107" s="100"/>
    </x:row>
    <x:row r="1108" spans="1:14" s="5" customFormat="1" ht="19.5" customHeight="1">
      <x:c r="A1108" s="105"/>
      <x:c r="B1108" s="105"/>
      <x:c r="C1108" s="106"/>
      <x:c r="D1108" s="107"/>
      <x:c r="E1108" s="108"/>
      <x:c r="F1108" s="108"/>
      <x:c r="G1108" s="108"/>
      <x:c r="H1108" s="108"/>
      <x:c r="I1108" s="108"/>
      <x:c r="J1108" s="108"/>
      <x:c r="K1108" s="108"/>
      <x:c r="L1108" s="108"/>
      <x:c r="M1108" s="108"/>
      <x:c r="N1108" s="100"/>
    </x:row>
    <x:row r="1109" spans="1:14" s="5" customFormat="1" ht="19.5" customHeight="1">
      <x:c r="A1109" s="96" t="s">
        <x:v>1148</x:v>
      </x:c>
      <x:c r="B1109" s="96" t="s">
        <x:v>300</x:v>
      </x:c>
      <x:c r="C1109" s="97"/>
      <x:c r="D1109" s="98" t="s">
        <x:v>148</x:v>
      </x:c>
      <x:c r="E1109" s="99"/>
      <x:c r="F1109" s="99"/>
      <x:c r="G1109" s="99"/>
      <x:c r="H1109" s="99"/>
      <x:c r="I1109" s="99"/>
      <x:c r="J1109" s="99"/>
      <x:c r="K1109" s="99"/>
      <x:c r="L1109" s="99"/>
      <x:c r="M1109" s="99"/>
      <x:c r="N1109" s="100"/>
    </x:row>
    <x:row r="1110" spans="1:14" s="5" customFormat="1" ht="19.5" customHeight="1">
      <x:c r="A1110" s="101" t="s">
        <x:v>153</x:v>
      </x:c>
      <x:c r="B1110" s="101" t="s">
        <x:v>281</x:v>
      </x:c>
      <x:c r="C1110" s="102">
        <x:v>0.90000000000000002</x:v>
      </x:c>
      <x:c r="D1110" s="103" t="s">
        <x:v>250</x:v>
      </x:c>
      <x:c r="E1110" s="104"/>
      <x:c r="F1110" s="104"/>
      <x:c r="G1110" s="104">
        <x:f>G1092</x:f>
        <x:v>189749</x:v>
      </x:c>
      <x:c r="H1110" s="104">
        <x:f t="shared" ref="H1110:H1117" si="196">INT(C1110*G1110)</x:f>
        <x:v>170774</x:v>
      </x:c>
      <x:c r="I1110" s="104"/>
      <x:c r="J1110" s="104"/>
      <x:c r="K1110" s="104">
        <x:f t="shared" ref="K1110:K1124" si="197">SUM(E1110,G1110,I1110)</x:f>
        <x:v>189749</x:v>
      </x:c>
      <x:c r="L1110" s="104">
        <x:f t="shared" ref="L1110:L1124" si="198">SUM(F1110,H1110,J1110)</x:f>
        <x:v>170774</x:v>
      </x:c>
      <x:c r="M1110" s="104"/>
      <x:c r="N1110" s="100"/>
    </x:row>
    <x:row r="1111" spans="1:14" s="5" customFormat="1" ht="19.5" customHeight="1">
      <x:c r="A1111" s="101" t="s">
        <x:v>862</x:v>
      </x:c>
      <x:c r="B1111" s="101" t="s">
        <x:v>281</x:v>
      </x:c>
      <x:c r="C1111" s="102">
        <x:v>0.16</x:v>
      </x:c>
      <x:c r="D1111" s="103" t="s">
        <x:v>250</x:v>
      </x:c>
      <x:c r="E1111" s="104"/>
      <x:c r="F1111" s="104"/>
      <x:c r="G1111" s="104">
        <x:f>G1093</x:f>
        <x:v>148510</x:v>
      </x:c>
      <x:c r="H1111" s="104">
        <x:f t="shared" si="196"/>
        <x:v>23761</x:v>
      </x:c>
      <x:c r="I1111" s="104"/>
      <x:c r="J1111" s="104"/>
      <x:c r="K1111" s="104">
        <x:f t="shared" si="197"/>
        <x:v>148510</x:v>
      </x:c>
      <x:c r="L1111" s="104">
        <x:f t="shared" si="198"/>
        <x:v>23761</x:v>
      </x:c>
      <x:c r="M1111" s="104"/>
      <x:c r="N1111" s="100"/>
    </x:row>
    <x:row r="1112" spans="1:14" s="5" customFormat="1" ht="19.5" customHeight="1">
      <x:c r="A1112" s="101" t="s">
        <x:v>227</x:v>
      </x:c>
      <x:c r="B1112" s="101" t="s">
        <x:v>110</x:v>
      </x:c>
      <x:c r="C1112" s="102">
        <x:v>1.1499999999999999</x:v>
      </x:c>
      <x:c r="D1112" s="103" t="s">
        <x:v>220</x:v>
      </x:c>
      <x:c r="E1112" s="104">
        <x:f>E1094</x:f>
        <x:v>21820</x:v>
      </x:c>
      <x:c r="F1112" s="104">
        <x:f>INT(C1112*E1112)</x:f>
        <x:v>25093</x:v>
      </x:c>
      <x:c r="G1112" s="104">
        <x:f>G1094</x:f>
        <x:v>47849</x:v>
      </x:c>
      <x:c r="H1112" s="104">
        <x:f t="shared" si="196"/>
        <x:v>55026</x:v>
      </x:c>
      <x:c r="I1112" s="104">
        <x:f>I1094</x:f>
        <x:v>24867</x:v>
      </x:c>
      <x:c r="J1112" s="104">
        <x:f>INT(C1112*I1112)</x:f>
        <x:v>28597</x:v>
      </x:c>
      <x:c r="K1112" s="104">
        <x:f t="shared" si="197"/>
        <x:v>94536</x:v>
      </x:c>
      <x:c r="L1112" s="104">
        <x:f t="shared" si="198"/>
        <x:v>108716</x:v>
      </x:c>
      <x:c r="M1112" s="104"/>
      <x:c r="N1112" s="100"/>
    </x:row>
    <x:row r="1113" spans="1:14" s="5" customFormat="1" ht="19.5" customHeight="1">
      <x:c r="A1113" s="101" t="s">
        <x:v>1478</x:v>
      </x:c>
      <x:c r="B1113" s="101" t="s">
        <x:v>232</x:v>
      </x:c>
      <x:c r="C1113" s="102">
        <x:v>0.23000000000000001</x:v>
      </x:c>
      <x:c r="D1113" s="103" t="s">
        <x:v>220</x:v>
      </x:c>
      <x:c r="E1113" s="104">
        <x:f>건설기계목록!E15</x:f>
        <x:v>20024</x:v>
      </x:c>
      <x:c r="F1113" s="104">
        <x:f>INT(C1113*E1113)</x:f>
        <x:v>4605</x:v>
      </x:c>
      <x:c r="G1113" s="104">
        <x:f>건설기계목록!F15</x:f>
        <x:v>39645</x:v>
      </x:c>
      <x:c r="H1113" s="104">
        <x:f t="shared" si="196"/>
        <x:v>9118</x:v>
      </x:c>
      <x:c r="I1113" s="104">
        <x:f>건설기계목록!G15</x:f>
        <x:v>27133</x:v>
      </x:c>
      <x:c r="J1113" s="104">
        <x:f>INT(C1113*I1113)</x:f>
        <x:v>6240</x:v>
      </x:c>
      <x:c r="K1113" s="104">
        <x:f t="shared" si="197"/>
        <x:v>86802</x:v>
      </x:c>
      <x:c r="L1113" s="104">
        <x:f t="shared" si="198"/>
        <x:v>19963</x:v>
      </x:c>
      <x:c r="M1113" s="104"/>
      <x:c r="N1113" s="100"/>
    </x:row>
    <x:row r="1114" spans="1:14" s="5" customFormat="1" ht="19.5" customHeight="1">
      <x:c r="A1114" s="101" t="s">
        <x:v>153</x:v>
      </x:c>
      <x:c r="B1114" s="101" t="s">
        <x:v>229</x:v>
      </x:c>
      <x:c r="C1114" s="102">
        <x:v>0.56000000000000005</x:v>
      </x:c>
      <x:c r="D1114" s="103" t="s">
        <x:v>250</x:v>
      </x:c>
      <x:c r="E1114" s="104"/>
      <x:c r="F1114" s="104"/>
      <x:c r="G1114" s="104">
        <x:f>G1110</x:f>
        <x:v>189749</x:v>
      </x:c>
      <x:c r="H1114" s="104">
        <x:f t="shared" si="196"/>
        <x:v>106259</x:v>
      </x:c>
      <x:c r="I1114" s="104"/>
      <x:c r="J1114" s="104"/>
      <x:c r="K1114" s="104">
        <x:f t="shared" si="197"/>
        <x:v>189749</x:v>
      </x:c>
      <x:c r="L1114" s="104">
        <x:f t="shared" si="198"/>
        <x:v>106259</x:v>
      </x:c>
      <x:c r="M1114" s="104"/>
      <x:c r="N1114" s="100"/>
    </x:row>
    <x:row r="1115" spans="1:14" s="5" customFormat="1" ht="19.5" customHeight="1">
      <x:c r="A1115" s="101" t="s">
        <x:v>862</x:v>
      </x:c>
      <x:c r="B1115" s="101" t="s">
        <x:v>229</x:v>
      </x:c>
      <x:c r="C1115" s="102">
        <x:v>0.22</x:v>
      </x:c>
      <x:c r="D1115" s="103" t="s">
        <x:v>250</x:v>
      </x:c>
      <x:c r="E1115" s="104"/>
      <x:c r="F1115" s="104"/>
      <x:c r="G1115" s="104">
        <x:f>G1111</x:f>
        <x:v>148510</x:v>
      </x:c>
      <x:c r="H1115" s="104">
        <x:f t="shared" si="196"/>
        <x:v>32672</x:v>
      </x:c>
      <x:c r="I1115" s="104"/>
      <x:c r="J1115" s="104"/>
      <x:c r="K1115" s="104">
        <x:f t="shared" si="197"/>
        <x:v>148510</x:v>
      </x:c>
      <x:c r="L1115" s="104">
        <x:f t="shared" si="198"/>
        <x:v>32672</x:v>
      </x:c>
      <x:c r="M1115" s="104"/>
      <x:c r="N1115" s="100"/>
    </x:row>
    <x:row r="1116" spans="1:14" s="5" customFormat="1" ht="19.5" customHeight="1">
      <x:c r="A1116" s="101" t="s">
        <x:v>227</x:v>
      </x:c>
      <x:c r="B1116" s="101" t="s">
        <x:v>110</x:v>
      </x:c>
      <x:c r="C1116" s="102">
        <x:v>0.84999999999999998</x:v>
      </x:c>
      <x:c r="D1116" s="103" t="s">
        <x:v>220</x:v>
      </x:c>
      <x:c r="E1116" s="104">
        <x:f>E1098</x:f>
        <x:v>21820</x:v>
      </x:c>
      <x:c r="F1116" s="104">
        <x:f t="shared" ref="F1116:F1124" si="199">INT(C1116*E1116)</x:f>
        <x:v>18547</x:v>
      </x:c>
      <x:c r="G1116" s="104">
        <x:f>G1098</x:f>
        <x:v>47849</x:v>
      </x:c>
      <x:c r="H1116" s="104">
        <x:f t="shared" si="196"/>
        <x:v>40671</x:v>
      </x:c>
      <x:c r="I1116" s="104">
        <x:f>I1098</x:f>
        <x:v>24867</x:v>
      </x:c>
      <x:c r="J1116" s="104">
        <x:f>INT(C1116*I1116)</x:f>
        <x:v>21136</x:v>
      </x:c>
      <x:c r="K1116" s="104">
        <x:f t="shared" si="197"/>
        <x:v>94536</x:v>
      </x:c>
      <x:c r="L1116" s="104">
        <x:f t="shared" si="198"/>
        <x:v>80354</x:v>
      </x:c>
      <x:c r="M1116" s="104"/>
      <x:c r="N1116" s="100"/>
    </x:row>
    <x:row r="1117" spans="1:14" s="5" customFormat="1" ht="19.5" customHeight="1">
      <x:c r="A1117" s="101" t="s">
        <x:v>1478</x:v>
      </x:c>
      <x:c r="B1117" s="101" t="s">
        <x:v>232</x:v>
      </x:c>
      <x:c r="C1117" s="102">
        <x:v>0.26000000000000001</x:v>
      </x:c>
      <x:c r="D1117" s="103" t="s">
        <x:v>220</x:v>
      </x:c>
      <x:c r="E1117" s="104">
        <x:f>E1113</x:f>
        <x:v>20024</x:v>
      </x:c>
      <x:c r="F1117" s="104">
        <x:f t="shared" si="199"/>
        <x:v>5206</x:v>
      </x:c>
      <x:c r="G1117" s="104">
        <x:f>G1113</x:f>
        <x:v>39645</x:v>
      </x:c>
      <x:c r="H1117" s="104">
        <x:f t="shared" si="196"/>
        <x:v>10307</x:v>
      </x:c>
      <x:c r="I1117" s="104">
        <x:f>I1113</x:f>
        <x:v>27133</x:v>
      </x:c>
      <x:c r="J1117" s="104">
        <x:f>INT(C1117*I1117)</x:f>
        <x:v>7054</x:v>
      </x:c>
      <x:c r="K1117" s="104">
        <x:f t="shared" si="197"/>
        <x:v>86802</x:v>
      </x:c>
      <x:c r="L1117" s="104">
        <x:f t="shared" si="198"/>
        <x:v>22567</x:v>
      </x:c>
      <x:c r="M1117" s="104"/>
      <x:c r="N1117" s="100"/>
    </x:row>
    <x:row r="1118" spans="1:14" s="5" customFormat="1" ht="19.5" customHeight="1">
      <x:c r="A1118" s="101" t="s">
        <x:v>332</x:v>
      </x:c>
      <x:c r="B1118" s="101" t="s">
        <x:v>1240</x:v>
      </x:c>
      <x:c r="C1118" s="102">
        <x:v>1</x:v>
      </x:c>
      <x:c r="D1118" s="103" t="s">
        <x:v>261</x:v>
      </x:c>
      <x:c r="E1118" s="104">
        <x:f t="shared" ref="E1118:E1124" si="200">E1100</x:f>
        <x:v>11400</x:v>
      </x:c>
      <x:c r="F1118" s="104">
        <x:f t="shared" si="199"/>
        <x:v>11400</x:v>
      </x:c>
      <x:c r="G1118" s="104"/>
      <x:c r="H1118" s="104"/>
      <x:c r="I1118" s="104"/>
      <x:c r="J1118" s="104"/>
      <x:c r="K1118" s="104">
        <x:f t="shared" si="197"/>
        <x:v>11400</x:v>
      </x:c>
      <x:c r="L1118" s="104">
        <x:f t="shared" si="198"/>
        <x:v>11400</x:v>
      </x:c>
      <x:c r="M1118" s="104"/>
      <x:c r="N1118" s="100"/>
    </x:row>
    <x:row r="1119" spans="1:14" s="5" customFormat="1" ht="19.5" customHeight="1">
      <x:c r="A1119" s="101" t="s">
        <x:v>748</x:v>
      </x:c>
      <x:c r="B1119" s="101" t="s">
        <x:v>86</x:v>
      </x:c>
      <x:c r="C1119" s="102">
        <x:v>30</x:v>
      </x:c>
      <x:c r="D1119" s="103" t="s">
        <x:v>266</x:v>
      </x:c>
      <x:c r="E1119" s="104">
        <x:f t="shared" si="200"/>
        <x:v>400</x:v>
      </x:c>
      <x:c r="F1119" s="104">
        <x:f t="shared" si="199"/>
        <x:v>12000</x:v>
      </x:c>
      <x:c r="G1119" s="104"/>
      <x:c r="H1119" s="104"/>
      <x:c r="I1119" s="104"/>
      <x:c r="J1119" s="104"/>
      <x:c r="K1119" s="104">
        <x:f t="shared" si="197"/>
        <x:v>400</x:v>
      </x:c>
      <x:c r="L1119" s="104">
        <x:f t="shared" si="198"/>
        <x:v>12000</x:v>
      </x:c>
      <x:c r="M1119" s="104"/>
      <x:c r="N1119" s="100"/>
    </x:row>
    <x:row r="1120" spans="1:14" s="5" customFormat="1" ht="19.5" customHeight="1">
      <x:c r="A1120" s="101" t="s">
        <x:v>239</x:v>
      </x:c>
      <x:c r="B1120" s="101" t="s">
        <x:v>1232</x:v>
      </x:c>
      <x:c r="C1120" s="102">
        <x:v>45</x:v>
      </x:c>
      <x:c r="D1120" s="103" t="s">
        <x:v>270</x:v>
      </x:c>
      <x:c r="E1120" s="104">
        <x:f t="shared" si="200"/>
        <x:v>33.299999999999997</x:v>
      </x:c>
      <x:c r="F1120" s="104">
        <x:f t="shared" si="199"/>
        <x:v>1498</x:v>
      </x:c>
      <x:c r="G1120" s="104"/>
      <x:c r="H1120" s="104"/>
      <x:c r="I1120" s="104"/>
      <x:c r="J1120" s="104"/>
      <x:c r="K1120" s="104">
        <x:f t="shared" si="197"/>
        <x:v>33.299999999999997</x:v>
      </x:c>
      <x:c r="L1120" s="104">
        <x:f t="shared" si="198"/>
        <x:v>1498</x:v>
      </x:c>
      <x:c r="M1120" s="104"/>
      <x:c r="N1120" s="100"/>
    </x:row>
    <x:row r="1121" spans="1:14" s="5" customFormat="1" ht="19.5" customHeight="1">
      <x:c r="A1121" s="101" t="s">
        <x:v>580</x:v>
      </x:c>
      <x:c r="B1121" s="101" t="s">
        <x:v>1337</x:v>
      </x:c>
      <x:c r="C1121" s="102">
        <x:v>15.4</x:v>
      </x:c>
      <x:c r="D1121" s="103" t="s">
        <x:v>270</x:v>
      </x:c>
      <x:c r="E1121" s="104">
        <x:f t="shared" si="200"/>
        <x:v>131</x:v>
      </x:c>
      <x:c r="F1121" s="104">
        <x:f t="shared" si="199"/>
        <x:v>2017</x:v>
      </x:c>
      <x:c r="G1121" s="104"/>
      <x:c r="H1121" s="104"/>
      <x:c r="I1121" s="104"/>
      <x:c r="J1121" s="104"/>
      <x:c r="K1121" s="104">
        <x:f t="shared" si="197"/>
        <x:v>131</x:v>
      </x:c>
      <x:c r="L1121" s="104">
        <x:f t="shared" si="198"/>
        <x:v>2017</x:v>
      </x:c>
      <x:c r="M1121" s="104"/>
      <x:c r="N1121" s="100"/>
    </x:row>
    <x:row r="1122" spans="1:14" s="5" customFormat="1" ht="19.5" customHeight="1">
      <x:c r="A1122" s="101" t="s">
        <x:v>190</x:v>
      </x:c>
      <x:c r="B1122" s="101" t="s">
        <x:v>572</x:v>
      </x:c>
      <x:c r="C1122" s="102">
        <x:v>2.6200000000000001</x:v>
      </x:c>
      <x:c r="D1122" s="103" t="s">
        <x:v>266</x:v>
      </x:c>
      <x:c r="E1122" s="104">
        <x:f t="shared" si="200"/>
        <x:v>1470</x:v>
      </x:c>
      <x:c r="F1122" s="104">
        <x:f t="shared" si="199"/>
        <x:v>3851</x:v>
      </x:c>
      <x:c r="G1122" s="104"/>
      <x:c r="H1122" s="104"/>
      <x:c r="I1122" s="104"/>
      <x:c r="J1122" s="104"/>
      <x:c r="K1122" s="104">
        <x:f t="shared" si="197"/>
        <x:v>1470</x:v>
      </x:c>
      <x:c r="L1122" s="104">
        <x:f t="shared" si="198"/>
        <x:v>3851</x:v>
      </x:c>
      <x:c r="M1122" s="104"/>
      <x:c r="N1122" s="100"/>
    </x:row>
    <x:row r="1123" spans="1:14" s="5" customFormat="1" ht="19.5" customHeight="1">
      <x:c r="A1123" s="101" t="s">
        <x:v>822</x:v>
      </x:c>
      <x:c r="B1123" s="101" t="str">
        <x:f>B1105</x:f>
        <x:v>트럭탑재형크레인15톤</x:v>
      </x:c>
      <x:c r="C1123" s="102">
        <x:v>1</x:v>
      </x:c>
      <x:c r="D1123" s="103" t="s">
        <x:v>148</x:v>
      </x:c>
      <x:c r="E1123" s="104">
        <x:f t="shared" si="200"/>
        <x:v>1279</x:v>
      </x:c>
      <x:c r="F1123" s="104">
        <x:f t="shared" si="199"/>
        <x:v>1279</x:v>
      </x:c>
      <x:c r="G1123" s="104">
        <x:f>G1105</x:f>
        <x:v>2533</x:v>
      </x:c>
      <x:c r="H1123" s="104">
        <x:f>INT(C1123*G1123)</x:f>
        <x:v>2533</x:v>
      </x:c>
      <x:c r="I1123" s="104">
        <x:f>I1105</x:f>
        <x:v>1733</x:v>
      </x:c>
      <x:c r="J1123" s="104">
        <x:f>INT(C1123*I1123)</x:f>
        <x:v>1733</x:v>
      </x:c>
      <x:c r="K1123" s="104">
        <x:f t="shared" si="197"/>
        <x:v>5545</x:v>
      </x:c>
      <x:c r="L1123" s="104">
        <x:f t="shared" si="198"/>
        <x:v>5545</x:v>
      </x:c>
      <x:c r="M1123" s="104"/>
      <x:c r="N1123" s="100"/>
    </x:row>
    <x:row r="1124" spans="1:14" s="5" customFormat="1" ht="19.5" customHeight="1">
      <x:c r="A1124" s="101" t="s">
        <x:v>540</x:v>
      </x:c>
      <x:c r="B1124" s="101" t="str">
        <x:f>B1106</x:f>
        <x:v>트럭탑재형크레인15톤</x:v>
      </x:c>
      <x:c r="C1124" s="102">
        <x:v>1</x:v>
      </x:c>
      <x:c r="D1124" s="103" t="s">
        <x:v>148</x:v>
      </x:c>
      <x:c r="E1124" s="104">
        <x:f t="shared" si="200"/>
        <x:v>3393</x:v>
      </x:c>
      <x:c r="F1124" s="104">
        <x:f t="shared" si="199"/>
        <x:v>3393</x:v>
      </x:c>
      <x:c r="G1124" s="104">
        <x:f>G1106</x:f>
        <x:v>6719</x:v>
      </x:c>
      <x:c r="H1124" s="104">
        <x:f>INT(C1124*G1124)</x:f>
        <x:v>6719</x:v>
      </x:c>
      <x:c r="I1124" s="104">
        <x:f>I1106</x:f>
        <x:v>4598</x:v>
      </x:c>
      <x:c r="J1124" s="104">
        <x:f>INT(C1124*I1124)</x:f>
        <x:v>4598</x:v>
      </x:c>
      <x:c r="K1124" s="104">
        <x:f t="shared" si="197"/>
        <x:v>14710</x:v>
      </x:c>
      <x:c r="L1124" s="104">
        <x:f t="shared" si="198"/>
        <x:v>14710</x:v>
      </x:c>
      <x:c r="M1124" s="104"/>
      <x:c r="N1124" s="100"/>
    </x:row>
    <x:row r="1125" spans="1:14" s="5" customFormat="1" ht="19.5" customHeight="1">
      <x:c r="A1125" s="101" t="s">
        <x:v>533</x:v>
      </x:c>
      <x:c r="B1125" s="101"/>
      <x:c r="C1125" s="102"/>
      <x:c r="D1125" s="103"/>
      <x:c r="E1125" s="104"/>
      <x:c r="F1125" s="104">
        <x:f>SUM(F1110:F1124)</x:f>
        <x:v>88889</x:v>
      </x:c>
      <x:c r="G1125" s="104"/>
      <x:c r="H1125" s="104">
        <x:f>SUM(H1110:H1124)</x:f>
        <x:v>457840</x:v>
      </x:c>
      <x:c r="I1125" s="104"/>
      <x:c r="J1125" s="104">
        <x:f>SUM(J1110:J1124)</x:f>
        <x:v>69358</x:v>
      </x:c>
      <x:c r="K1125" s="104"/>
      <x:c r="L1125" s="104">
        <x:f>SUM(F1125,H1125,J1125)</x:f>
        <x:v>616087</x:v>
      </x:c>
      <x:c r="M1125" s="104"/>
      <x:c r="N1125" s="100"/>
    </x:row>
    <x:row r="1126" spans="1:14" s="5" customFormat="1" ht="19.5" customHeight="1">
      <x:c r="A1126" s="105"/>
      <x:c r="B1126" s="105"/>
      <x:c r="C1126" s="106"/>
      <x:c r="D1126" s="107"/>
      <x:c r="E1126" s="108"/>
      <x:c r="F1126" s="108"/>
      <x:c r="G1126" s="108"/>
      <x:c r="H1126" s="108"/>
      <x:c r="I1126" s="108"/>
      <x:c r="J1126" s="108"/>
      <x:c r="K1126" s="108"/>
      <x:c r="L1126" s="108"/>
      <x:c r="M1126" s="108"/>
      <x:c r="N1126" s="100"/>
    </x:row>
    <x:row r="1127" spans="1:14" s="5" customFormat="1" ht="19.5" customHeight="1">
      <x:c r="A1127" s="96" t="s">
        <x:v>1427</x:v>
      </x:c>
      <x:c r="B1127" s="96" t="s">
        <x:v>260</x:v>
      </x:c>
      <x:c r="C1127" s="97"/>
      <x:c r="D1127" s="98" t="s">
        <x:v>148</x:v>
      </x:c>
      <x:c r="E1127" s="99"/>
      <x:c r="F1127" s="99"/>
      <x:c r="G1127" s="99"/>
      <x:c r="H1127" s="99"/>
      <x:c r="I1127" s="99"/>
      <x:c r="J1127" s="99"/>
      <x:c r="K1127" s="99"/>
      <x:c r="L1127" s="99"/>
      <x:c r="M1127" s="99"/>
      <x:c r="N1127" s="100"/>
    </x:row>
    <x:row r="1128" spans="1:14" s="5" customFormat="1" ht="19.5" customHeight="1">
      <x:c r="A1128" s="101" t="s">
        <x:v>153</x:v>
      </x:c>
      <x:c r="B1128" s="101" t="s">
        <x:v>281</x:v>
      </x:c>
      <x:c r="C1128" s="102">
        <x:v>0.90000000000000002</x:v>
      </x:c>
      <x:c r="D1128" s="103" t="s">
        <x:v>250</x:v>
      </x:c>
      <x:c r="E1128" s="104"/>
      <x:c r="F1128" s="104"/>
      <x:c r="G1128" s="104">
        <x:f>G1110</x:f>
        <x:v>189749</x:v>
      </x:c>
      <x:c r="H1128" s="104">
        <x:f t="shared" ref="H1128:H1135" si="201">INT(C1128*G1128)</x:f>
        <x:v>170774</x:v>
      </x:c>
      <x:c r="I1128" s="104"/>
      <x:c r="J1128" s="104"/>
      <x:c r="K1128" s="104">
        <x:f t="shared" ref="K1128:K1142" si="202">SUM(E1128,G1128,I1128)</x:f>
        <x:v>189749</x:v>
      </x:c>
      <x:c r="L1128" s="104">
        <x:f t="shared" ref="L1128:L1142" si="203">SUM(F1128,H1128,J1128)</x:f>
        <x:v>170774</x:v>
      </x:c>
      <x:c r="M1128" s="104"/>
      <x:c r="N1128" s="100"/>
    </x:row>
    <x:row r="1129" spans="1:14" s="5" customFormat="1" ht="19.5" customHeight="1">
      <x:c r="A1129" s="101" t="s">
        <x:v>862</x:v>
      </x:c>
      <x:c r="B1129" s="101" t="s">
        <x:v>281</x:v>
      </x:c>
      <x:c r="C1129" s="102">
        <x:v>0.16</x:v>
      </x:c>
      <x:c r="D1129" s="103" t="s">
        <x:v>250</x:v>
      </x:c>
      <x:c r="E1129" s="104"/>
      <x:c r="F1129" s="104"/>
      <x:c r="G1129" s="104">
        <x:f>G1111</x:f>
        <x:v>148510</x:v>
      </x:c>
      <x:c r="H1129" s="104">
        <x:f t="shared" si="201"/>
        <x:v>23761</x:v>
      </x:c>
      <x:c r="I1129" s="104"/>
      <x:c r="J1129" s="104"/>
      <x:c r="K1129" s="104">
        <x:f t="shared" si="202"/>
        <x:v>148510</x:v>
      </x:c>
      <x:c r="L1129" s="104">
        <x:f t="shared" si="203"/>
        <x:v>23761</x:v>
      </x:c>
      <x:c r="M1129" s="104"/>
      <x:c r="N1129" s="100"/>
    </x:row>
    <x:row r="1130" spans="1:14" s="5" customFormat="1" ht="19.5" customHeight="1">
      <x:c r="A1130" s="101" t="s">
        <x:v>227</x:v>
      </x:c>
      <x:c r="B1130" s="101" t="s">
        <x:v>110</x:v>
      </x:c>
      <x:c r="C1130" s="102">
        <x:v>1.1499999999999999</x:v>
      </x:c>
      <x:c r="D1130" s="103" t="s">
        <x:v>220</x:v>
      </x:c>
      <x:c r="E1130" s="104">
        <x:f>E1112</x:f>
        <x:v>21820</x:v>
      </x:c>
      <x:c r="F1130" s="104">
        <x:f>INT(C1130*E1130)</x:f>
        <x:v>25093</x:v>
      </x:c>
      <x:c r="G1130" s="104">
        <x:f>G1112</x:f>
        <x:v>47849</x:v>
      </x:c>
      <x:c r="H1130" s="104">
        <x:f t="shared" si="201"/>
        <x:v>55026</x:v>
      </x:c>
      <x:c r="I1130" s="104">
        <x:f>I1112</x:f>
        <x:v>24867</x:v>
      </x:c>
      <x:c r="J1130" s="104">
        <x:f>INT(C1130*I1130)</x:f>
        <x:v>28597</x:v>
      </x:c>
      <x:c r="K1130" s="104">
        <x:f t="shared" si="202"/>
        <x:v>94536</x:v>
      </x:c>
      <x:c r="L1130" s="104">
        <x:f t="shared" si="203"/>
        <x:v>108716</x:v>
      </x:c>
      <x:c r="M1130" s="104"/>
      <x:c r="N1130" s="100"/>
    </x:row>
    <x:row r="1131" spans="1:14" s="5" customFormat="1" ht="19.5" customHeight="1">
      <x:c r="A1131" s="101" t="s">
        <x:v>1478</x:v>
      </x:c>
      <x:c r="B1131" s="101" t="s">
        <x:v>232</x:v>
      </x:c>
      <x:c r="C1131" s="102">
        <x:v>0.23000000000000001</x:v>
      </x:c>
      <x:c r="D1131" s="103" t="s">
        <x:v>220</x:v>
      </x:c>
      <x:c r="E1131" s="104">
        <x:f>E1113</x:f>
        <x:v>20024</x:v>
      </x:c>
      <x:c r="F1131" s="104">
        <x:f>INT(C1131*E1131)</x:f>
        <x:v>4605</x:v>
      </x:c>
      <x:c r="G1131" s="104">
        <x:f>G1113</x:f>
        <x:v>39645</x:v>
      </x:c>
      <x:c r="H1131" s="104">
        <x:f t="shared" si="201"/>
        <x:v>9118</x:v>
      </x:c>
      <x:c r="I1131" s="104">
        <x:f>I1113</x:f>
        <x:v>27133</x:v>
      </x:c>
      <x:c r="J1131" s="104">
        <x:f>INT(C1131*I1131)</x:f>
        <x:v>6240</x:v>
      </x:c>
      <x:c r="K1131" s="104">
        <x:f t="shared" si="202"/>
        <x:v>86802</x:v>
      </x:c>
      <x:c r="L1131" s="104">
        <x:f t="shared" si="203"/>
        <x:v>19963</x:v>
      </x:c>
      <x:c r="M1131" s="104"/>
      <x:c r="N1131" s="100"/>
    </x:row>
    <x:row r="1132" spans="1:14" s="5" customFormat="1" ht="19.5" customHeight="1">
      <x:c r="A1132" s="101" t="s">
        <x:v>153</x:v>
      </x:c>
      <x:c r="B1132" s="101" t="s">
        <x:v>229</x:v>
      </x:c>
      <x:c r="C1132" s="102">
        <x:v>0.56000000000000005</x:v>
      </x:c>
      <x:c r="D1132" s="103" t="s">
        <x:v>250</x:v>
      </x:c>
      <x:c r="E1132" s="104"/>
      <x:c r="F1132" s="104"/>
      <x:c r="G1132" s="104">
        <x:f>G1128</x:f>
        <x:v>189749</x:v>
      </x:c>
      <x:c r="H1132" s="104">
        <x:f t="shared" si="201"/>
        <x:v>106259</x:v>
      </x:c>
      <x:c r="I1132" s="104"/>
      <x:c r="J1132" s="104"/>
      <x:c r="K1132" s="104">
        <x:f t="shared" si="202"/>
        <x:v>189749</x:v>
      </x:c>
      <x:c r="L1132" s="104">
        <x:f t="shared" si="203"/>
        <x:v>106259</x:v>
      </x:c>
      <x:c r="M1132" s="104"/>
      <x:c r="N1132" s="100"/>
    </x:row>
    <x:row r="1133" spans="1:14" s="5" customFormat="1" ht="19.5" customHeight="1">
      <x:c r="A1133" s="101" t="s">
        <x:v>862</x:v>
      </x:c>
      <x:c r="B1133" s="101" t="s">
        <x:v>229</x:v>
      </x:c>
      <x:c r="C1133" s="102">
        <x:v>0.22</x:v>
      </x:c>
      <x:c r="D1133" s="103" t="s">
        <x:v>250</x:v>
      </x:c>
      <x:c r="E1133" s="104"/>
      <x:c r="F1133" s="104"/>
      <x:c r="G1133" s="104">
        <x:f>G1129</x:f>
        <x:v>148510</x:v>
      </x:c>
      <x:c r="H1133" s="104">
        <x:f t="shared" si="201"/>
        <x:v>32672</x:v>
      </x:c>
      <x:c r="I1133" s="104"/>
      <x:c r="J1133" s="104"/>
      <x:c r="K1133" s="104">
        <x:f t="shared" si="202"/>
        <x:v>148510</x:v>
      </x:c>
      <x:c r="L1133" s="104">
        <x:f t="shared" si="203"/>
        <x:v>32672</x:v>
      </x:c>
      <x:c r="M1133" s="104"/>
      <x:c r="N1133" s="100"/>
    </x:row>
    <x:row r="1134" spans="1:14" s="5" customFormat="1" ht="19.5" customHeight="1">
      <x:c r="A1134" s="101" t="s">
        <x:v>227</x:v>
      </x:c>
      <x:c r="B1134" s="101" t="s">
        <x:v>110</x:v>
      </x:c>
      <x:c r="C1134" s="102">
        <x:v>0.84999999999999998</x:v>
      </x:c>
      <x:c r="D1134" s="103" t="s">
        <x:v>220</x:v>
      </x:c>
      <x:c r="E1134" s="104">
        <x:f>E1116</x:f>
        <x:v>21820</x:v>
      </x:c>
      <x:c r="F1134" s="104">
        <x:f t="shared" ref="F1134:F1142" si="204">INT(C1134*E1134)</x:f>
        <x:v>18547</x:v>
      </x:c>
      <x:c r="G1134" s="104">
        <x:f>G1116</x:f>
        <x:v>47849</x:v>
      </x:c>
      <x:c r="H1134" s="104">
        <x:f t="shared" si="201"/>
        <x:v>40671</x:v>
      </x:c>
      <x:c r="I1134" s="104">
        <x:f>I1116</x:f>
        <x:v>24867</x:v>
      </x:c>
      <x:c r="J1134" s="104">
        <x:f>INT(C1134*I1134)</x:f>
        <x:v>21136</x:v>
      </x:c>
      <x:c r="K1134" s="104">
        <x:f t="shared" si="202"/>
        <x:v>94536</x:v>
      </x:c>
      <x:c r="L1134" s="104">
        <x:f t="shared" si="203"/>
        <x:v>80354</x:v>
      </x:c>
      <x:c r="M1134" s="104"/>
      <x:c r="N1134" s="100"/>
    </x:row>
    <x:row r="1135" spans="1:14" s="5" customFormat="1" ht="19.5" customHeight="1">
      <x:c r="A1135" s="101" t="s">
        <x:v>1478</x:v>
      </x:c>
      <x:c r="B1135" s="101" t="s">
        <x:v>232</x:v>
      </x:c>
      <x:c r="C1135" s="102">
        <x:v>0.26000000000000001</x:v>
      </x:c>
      <x:c r="D1135" s="103" t="s">
        <x:v>220</x:v>
      </x:c>
      <x:c r="E1135" s="104">
        <x:f>E1131</x:f>
        <x:v>20024</x:v>
      </x:c>
      <x:c r="F1135" s="104">
        <x:f t="shared" si="204"/>
        <x:v>5206</x:v>
      </x:c>
      <x:c r="G1135" s="104">
        <x:f>G1131</x:f>
        <x:v>39645</x:v>
      </x:c>
      <x:c r="H1135" s="104">
        <x:f t="shared" si="201"/>
        <x:v>10307</x:v>
      </x:c>
      <x:c r="I1135" s="104">
        <x:f>I1131</x:f>
        <x:v>27133</x:v>
      </x:c>
      <x:c r="J1135" s="104">
        <x:f>INT(C1135*I1135)</x:f>
        <x:v>7054</x:v>
      </x:c>
      <x:c r="K1135" s="104">
        <x:f t="shared" si="202"/>
        <x:v>86802</x:v>
      </x:c>
      <x:c r="L1135" s="104">
        <x:f t="shared" si="203"/>
        <x:v>22567</x:v>
      </x:c>
      <x:c r="M1135" s="104"/>
      <x:c r="N1135" s="100"/>
    </x:row>
    <x:row r="1136" spans="1:14" s="5" customFormat="1" ht="19.5" customHeight="1">
      <x:c r="A1136" s="101" t="s">
        <x:v>332</x:v>
      </x:c>
      <x:c r="B1136" s="101" t="s">
        <x:v>1240</x:v>
      </x:c>
      <x:c r="C1136" s="102">
        <x:v>1</x:v>
      </x:c>
      <x:c r="D1136" s="103" t="s">
        <x:v>261</x:v>
      </x:c>
      <x:c r="E1136" s="104">
        <x:f t="shared" ref="E1136:E1142" si="205">E1118</x:f>
        <x:v>11400</x:v>
      </x:c>
      <x:c r="F1136" s="104">
        <x:f t="shared" si="204"/>
        <x:v>11400</x:v>
      </x:c>
      <x:c r="G1136" s="104"/>
      <x:c r="H1136" s="104"/>
      <x:c r="I1136" s="104"/>
      <x:c r="J1136" s="104"/>
      <x:c r="K1136" s="104">
        <x:f t="shared" si="202"/>
        <x:v>11400</x:v>
      </x:c>
      <x:c r="L1136" s="104">
        <x:f t="shared" si="203"/>
        <x:v>11400</x:v>
      </x:c>
      <x:c r="M1136" s="104"/>
      <x:c r="N1136" s="100"/>
    </x:row>
    <x:row r="1137" spans="1:14" s="5" customFormat="1" ht="19.5" customHeight="1">
      <x:c r="A1137" s="101" t="s">
        <x:v>748</x:v>
      </x:c>
      <x:c r="B1137" s="101" t="s">
        <x:v>86</x:v>
      </x:c>
      <x:c r="C1137" s="102">
        <x:v>30</x:v>
      </x:c>
      <x:c r="D1137" s="103" t="s">
        <x:v>266</x:v>
      </x:c>
      <x:c r="E1137" s="104">
        <x:f t="shared" si="205"/>
        <x:v>400</x:v>
      </x:c>
      <x:c r="F1137" s="104">
        <x:f t="shared" si="204"/>
        <x:v>12000</x:v>
      </x:c>
      <x:c r="G1137" s="104"/>
      <x:c r="H1137" s="104"/>
      <x:c r="I1137" s="104"/>
      <x:c r="J1137" s="104"/>
      <x:c r="K1137" s="104">
        <x:f t="shared" si="202"/>
        <x:v>400</x:v>
      </x:c>
      <x:c r="L1137" s="104">
        <x:f t="shared" si="203"/>
        <x:v>12000</x:v>
      </x:c>
      <x:c r="M1137" s="104"/>
      <x:c r="N1137" s="100"/>
    </x:row>
    <x:row r="1138" spans="1:14" s="5" customFormat="1" ht="19.5" customHeight="1">
      <x:c r="A1138" s="101" t="s">
        <x:v>239</x:v>
      </x:c>
      <x:c r="B1138" s="101" t="s">
        <x:v>1232</x:v>
      </x:c>
      <x:c r="C1138" s="102">
        <x:v>47.299999999999997</x:v>
      </x:c>
      <x:c r="D1138" s="103" t="s">
        <x:v>270</x:v>
      </x:c>
      <x:c r="E1138" s="104">
        <x:f t="shared" si="205"/>
        <x:v>33.299999999999997</x:v>
      </x:c>
      <x:c r="F1138" s="104">
        <x:f t="shared" si="204"/>
        <x:v>1575</x:v>
      </x:c>
      <x:c r="G1138" s="104"/>
      <x:c r="H1138" s="104"/>
      <x:c r="I1138" s="104"/>
      <x:c r="J1138" s="104"/>
      <x:c r="K1138" s="104">
        <x:f t="shared" si="202"/>
        <x:v>33.299999999999997</x:v>
      </x:c>
      <x:c r="L1138" s="104">
        <x:f t="shared" si="203"/>
        <x:v>1575</x:v>
      </x:c>
      <x:c r="M1138" s="104"/>
      <x:c r="N1138" s="100"/>
    </x:row>
    <x:row r="1139" spans="1:14" s="5" customFormat="1" ht="19.5" customHeight="1">
      <x:c r="A1139" s="101" t="s">
        <x:v>580</x:v>
      </x:c>
      <x:c r="B1139" s="101" t="s">
        <x:v>1337</x:v>
      </x:c>
      <x:c r="C1139" s="102">
        <x:v>16.600000000000001</x:v>
      </x:c>
      <x:c r="D1139" s="103" t="s">
        <x:v>270</x:v>
      </x:c>
      <x:c r="E1139" s="104">
        <x:f t="shared" si="205"/>
        <x:v>131</x:v>
      </x:c>
      <x:c r="F1139" s="104">
        <x:f t="shared" si="204"/>
        <x:v>2174</x:v>
      </x:c>
      <x:c r="G1139" s="104"/>
      <x:c r="H1139" s="104"/>
      <x:c r="I1139" s="104"/>
      <x:c r="J1139" s="104"/>
      <x:c r="K1139" s="104">
        <x:f t="shared" si="202"/>
        <x:v>131</x:v>
      </x:c>
      <x:c r="L1139" s="104">
        <x:f t="shared" si="203"/>
        <x:v>2174</x:v>
      </x:c>
      <x:c r="M1139" s="104"/>
      <x:c r="N1139" s="100"/>
    </x:row>
    <x:row r="1140" spans="1:14" s="5" customFormat="1" ht="19.5" customHeight="1">
      <x:c r="A1140" s="101" t="s">
        <x:v>190</x:v>
      </x:c>
      <x:c r="B1140" s="101" t="s">
        <x:v>572</x:v>
      </x:c>
      <x:c r="C1140" s="102">
        <x:v>2.8199999999999998</x:v>
      </x:c>
      <x:c r="D1140" s="103" t="s">
        <x:v>266</x:v>
      </x:c>
      <x:c r="E1140" s="104">
        <x:f t="shared" si="205"/>
        <x:v>1470</x:v>
      </x:c>
      <x:c r="F1140" s="104">
        <x:f t="shared" si="204"/>
        <x:v>4145</x:v>
      </x:c>
      <x:c r="G1140" s="104"/>
      <x:c r="H1140" s="104"/>
      <x:c r="I1140" s="104"/>
      <x:c r="J1140" s="104"/>
      <x:c r="K1140" s="104">
        <x:f t="shared" si="202"/>
        <x:v>1470</x:v>
      </x:c>
      <x:c r="L1140" s="104">
        <x:f t="shared" si="203"/>
        <x:v>4145</x:v>
      </x:c>
      <x:c r="M1140" s="104"/>
      <x:c r="N1140" s="100"/>
    </x:row>
    <x:row r="1141" spans="1:14" s="5" customFormat="1" ht="19.5" customHeight="1">
      <x:c r="A1141" s="101" t="s">
        <x:v>822</x:v>
      </x:c>
      <x:c r="B1141" s="101" t="str">
        <x:f>B1123</x:f>
        <x:v>트럭탑재형크레인15톤</x:v>
      </x:c>
      <x:c r="C1141" s="102">
        <x:v>1</x:v>
      </x:c>
      <x:c r="D1141" s="103" t="s">
        <x:v>148</x:v>
      </x:c>
      <x:c r="E1141" s="104">
        <x:f t="shared" si="205"/>
        <x:v>1279</x:v>
      </x:c>
      <x:c r="F1141" s="104">
        <x:f t="shared" si="204"/>
        <x:v>1279</x:v>
      </x:c>
      <x:c r="G1141" s="104">
        <x:f>G1123</x:f>
        <x:v>2533</x:v>
      </x:c>
      <x:c r="H1141" s="104">
        <x:f>INT(C1141*G1141)</x:f>
        <x:v>2533</x:v>
      </x:c>
      <x:c r="I1141" s="104">
        <x:f>I1123</x:f>
        <x:v>1733</x:v>
      </x:c>
      <x:c r="J1141" s="104">
        <x:f>INT(C1141*I1141)</x:f>
        <x:v>1733</x:v>
      </x:c>
      <x:c r="K1141" s="104">
        <x:f t="shared" si="202"/>
        <x:v>5545</x:v>
      </x:c>
      <x:c r="L1141" s="104">
        <x:f t="shared" si="203"/>
        <x:v>5545</x:v>
      </x:c>
      <x:c r="M1141" s="104"/>
      <x:c r="N1141" s="100"/>
    </x:row>
    <x:row r="1142" spans="1:14" s="5" customFormat="1" ht="19.5" customHeight="1">
      <x:c r="A1142" s="101" t="s">
        <x:v>540</x:v>
      </x:c>
      <x:c r="B1142" s="101" t="str">
        <x:f>B1124</x:f>
        <x:v>트럭탑재형크레인15톤</x:v>
      </x:c>
      <x:c r="C1142" s="102">
        <x:v>1</x:v>
      </x:c>
      <x:c r="D1142" s="103" t="s">
        <x:v>148</x:v>
      </x:c>
      <x:c r="E1142" s="104">
        <x:f t="shared" si="205"/>
        <x:v>3393</x:v>
      </x:c>
      <x:c r="F1142" s="104">
        <x:f t="shared" si="204"/>
        <x:v>3393</x:v>
      </x:c>
      <x:c r="G1142" s="104">
        <x:f>G1124</x:f>
        <x:v>6719</x:v>
      </x:c>
      <x:c r="H1142" s="104">
        <x:f>INT(C1142*G1142)</x:f>
        <x:v>6719</x:v>
      </x:c>
      <x:c r="I1142" s="104">
        <x:f>I1124</x:f>
        <x:v>4598</x:v>
      </x:c>
      <x:c r="J1142" s="104">
        <x:f>INT(C1142*I1142)</x:f>
        <x:v>4598</x:v>
      </x:c>
      <x:c r="K1142" s="104">
        <x:f t="shared" si="202"/>
        <x:v>14710</x:v>
      </x:c>
      <x:c r="L1142" s="104">
        <x:f t="shared" si="203"/>
        <x:v>14710</x:v>
      </x:c>
      <x:c r="M1142" s="104"/>
      <x:c r="N1142" s="100"/>
    </x:row>
    <x:row r="1143" spans="1:14" s="5" customFormat="1" ht="19.5" customHeight="1">
      <x:c r="A1143" s="101" t="s">
        <x:v>533</x:v>
      </x:c>
      <x:c r="B1143" s="101"/>
      <x:c r="C1143" s="102"/>
      <x:c r="D1143" s="103"/>
      <x:c r="E1143" s="104"/>
      <x:c r="F1143" s="104">
        <x:f>SUM(F1128:F1142)</x:f>
        <x:v>89417</x:v>
      </x:c>
      <x:c r="G1143" s="104"/>
      <x:c r="H1143" s="104">
        <x:f>SUM(H1128:H1142)</x:f>
        <x:v>457840</x:v>
      </x:c>
      <x:c r="I1143" s="104"/>
      <x:c r="J1143" s="104">
        <x:f>SUM(J1128:J1142)</x:f>
        <x:v>69358</x:v>
      </x:c>
      <x:c r="K1143" s="104"/>
      <x:c r="L1143" s="104">
        <x:f>SUM(F1143,H1143,J1143)</x:f>
        <x:v>616615</x:v>
      </x:c>
      <x:c r="M1143" s="104"/>
      <x:c r="N1143" s="100"/>
    </x:row>
    <x:row r="1144" spans="1:14" s="5" customFormat="1" ht="19.5" customHeight="1">
      <x:c r="A1144" s="105"/>
      <x:c r="B1144" s="105"/>
      <x:c r="C1144" s="106"/>
      <x:c r="D1144" s="107"/>
      <x:c r="E1144" s="108"/>
      <x:c r="F1144" s="108"/>
      <x:c r="G1144" s="108"/>
      <x:c r="H1144" s="108"/>
      <x:c r="I1144" s="108"/>
      <x:c r="J1144" s="108"/>
      <x:c r="K1144" s="108"/>
      <x:c r="L1144" s="108"/>
      <x:c r="M1144" s="108"/>
      <x:c r="N1144" s="100"/>
    </x:row>
    <x:row r="1145" spans="1:14" s="5" customFormat="1" ht="19.5" customHeight="1">
      <x:c r="A1145" s="96" t="s">
        <x:v>1048</x:v>
      </x:c>
      <x:c r="B1145" s="96" t="s">
        <x:v>225</x:v>
      </x:c>
      <x:c r="C1145" s="97"/>
      <x:c r="D1145" s="98" t="s">
        <x:v>148</x:v>
      </x:c>
      <x:c r="E1145" s="99"/>
      <x:c r="F1145" s="99"/>
      <x:c r="G1145" s="99"/>
      <x:c r="H1145" s="99"/>
      <x:c r="I1145" s="99"/>
      <x:c r="J1145" s="99"/>
      <x:c r="K1145" s="99"/>
      <x:c r="L1145" s="99"/>
      <x:c r="M1145" s="99"/>
      <x:c r="N1145" s="100"/>
    </x:row>
    <x:row r="1146" spans="1:14" s="5" customFormat="1" ht="19.5" customHeight="1">
      <x:c r="A1146" s="101" t="s">
        <x:v>153</x:v>
      </x:c>
      <x:c r="B1146" s="101" t="s">
        <x:v>281</x:v>
      </x:c>
      <x:c r="C1146" s="102">
        <x:v>0.90000000000000002</x:v>
      </x:c>
      <x:c r="D1146" s="103" t="s">
        <x:v>250</x:v>
      </x:c>
      <x:c r="E1146" s="104"/>
      <x:c r="F1146" s="104"/>
      <x:c r="G1146" s="104">
        <x:f>G1128</x:f>
        <x:v>189749</x:v>
      </x:c>
      <x:c r="H1146" s="104">
        <x:f t="shared" ref="H1146:H1153" si="206">INT(C1146*G1146)</x:f>
        <x:v>170774</x:v>
      </x:c>
      <x:c r="I1146" s="104"/>
      <x:c r="J1146" s="104"/>
      <x:c r="K1146" s="104">
        <x:f t="shared" ref="K1146:K1160" si="207">SUM(E1146,G1146,I1146)</x:f>
        <x:v>189749</x:v>
      </x:c>
      <x:c r="L1146" s="104">
        <x:f t="shared" ref="L1146:L1160" si="208">SUM(F1146,H1146,J1146)</x:f>
        <x:v>170774</x:v>
      </x:c>
      <x:c r="M1146" s="104"/>
      <x:c r="N1146" s="100"/>
    </x:row>
    <x:row r="1147" spans="1:14" s="5" customFormat="1" ht="19.5" customHeight="1">
      <x:c r="A1147" s="101" t="s">
        <x:v>862</x:v>
      </x:c>
      <x:c r="B1147" s="101" t="s">
        <x:v>281</x:v>
      </x:c>
      <x:c r="C1147" s="102">
        <x:v>0.16</x:v>
      </x:c>
      <x:c r="D1147" s="103" t="s">
        <x:v>250</x:v>
      </x:c>
      <x:c r="E1147" s="104"/>
      <x:c r="F1147" s="104"/>
      <x:c r="G1147" s="104">
        <x:f>G1129</x:f>
        <x:v>148510</x:v>
      </x:c>
      <x:c r="H1147" s="104">
        <x:f t="shared" si="206"/>
        <x:v>23761</x:v>
      </x:c>
      <x:c r="I1147" s="104"/>
      <x:c r="J1147" s="104"/>
      <x:c r="K1147" s="104">
        <x:f t="shared" si="207"/>
        <x:v>148510</x:v>
      </x:c>
      <x:c r="L1147" s="104">
        <x:f t="shared" si="208"/>
        <x:v>23761</x:v>
      </x:c>
      <x:c r="M1147" s="104"/>
      <x:c r="N1147" s="100"/>
    </x:row>
    <x:row r="1148" spans="1:14" s="5" customFormat="1" ht="19.5" customHeight="1">
      <x:c r="A1148" s="101" t="s">
        <x:v>227</x:v>
      </x:c>
      <x:c r="B1148" s="101" t="s">
        <x:v>110</x:v>
      </x:c>
      <x:c r="C1148" s="102">
        <x:v>1.1499999999999999</x:v>
      </x:c>
      <x:c r="D1148" s="103" t="s">
        <x:v>220</x:v>
      </x:c>
      <x:c r="E1148" s="104">
        <x:f>E1130</x:f>
        <x:v>21820</x:v>
      </x:c>
      <x:c r="F1148" s="104">
        <x:f>INT(C1148*E1148)</x:f>
        <x:v>25093</x:v>
      </x:c>
      <x:c r="G1148" s="104">
        <x:f>G1130</x:f>
        <x:v>47849</x:v>
      </x:c>
      <x:c r="H1148" s="104">
        <x:f t="shared" si="206"/>
        <x:v>55026</x:v>
      </x:c>
      <x:c r="I1148" s="104">
        <x:f>I1130</x:f>
        <x:v>24867</x:v>
      </x:c>
      <x:c r="J1148" s="104">
        <x:f>INT(C1148*I1148)</x:f>
        <x:v>28597</x:v>
      </x:c>
      <x:c r="K1148" s="104">
        <x:f t="shared" si="207"/>
        <x:v>94536</x:v>
      </x:c>
      <x:c r="L1148" s="104">
        <x:f t="shared" si="208"/>
        <x:v>108716</x:v>
      </x:c>
      <x:c r="M1148" s="104"/>
      <x:c r="N1148" s="100"/>
    </x:row>
    <x:row r="1149" spans="1:14" s="5" customFormat="1" ht="19.5" customHeight="1">
      <x:c r="A1149" s="101" t="s">
        <x:v>1478</x:v>
      </x:c>
      <x:c r="B1149" s="101" t="s">
        <x:v>232</x:v>
      </x:c>
      <x:c r="C1149" s="102">
        <x:v>0.23000000000000001</x:v>
      </x:c>
      <x:c r="D1149" s="103" t="s">
        <x:v>220</x:v>
      </x:c>
      <x:c r="E1149" s="104">
        <x:f>E1131</x:f>
        <x:v>20024</x:v>
      </x:c>
      <x:c r="F1149" s="104">
        <x:f>INT(C1149*E1149)</x:f>
        <x:v>4605</x:v>
      </x:c>
      <x:c r="G1149" s="104">
        <x:f>G1131</x:f>
        <x:v>39645</x:v>
      </x:c>
      <x:c r="H1149" s="104">
        <x:f t="shared" si="206"/>
        <x:v>9118</x:v>
      </x:c>
      <x:c r="I1149" s="104">
        <x:f>I1131</x:f>
        <x:v>27133</x:v>
      </x:c>
      <x:c r="J1149" s="104">
        <x:f>INT(C1149*I1149)</x:f>
        <x:v>6240</x:v>
      </x:c>
      <x:c r="K1149" s="104">
        <x:f t="shared" si="207"/>
        <x:v>86802</x:v>
      </x:c>
      <x:c r="L1149" s="104">
        <x:f t="shared" si="208"/>
        <x:v>19963</x:v>
      </x:c>
      <x:c r="M1149" s="104"/>
      <x:c r="N1149" s="100"/>
    </x:row>
    <x:row r="1150" spans="1:14" s="5" customFormat="1" ht="19.5" customHeight="1">
      <x:c r="A1150" s="101" t="s">
        <x:v>153</x:v>
      </x:c>
      <x:c r="B1150" s="101" t="s">
        <x:v>229</x:v>
      </x:c>
      <x:c r="C1150" s="102">
        <x:v>0.56000000000000005</x:v>
      </x:c>
      <x:c r="D1150" s="103" t="s">
        <x:v>250</x:v>
      </x:c>
      <x:c r="E1150" s="104"/>
      <x:c r="F1150" s="104"/>
      <x:c r="G1150" s="104">
        <x:f>G1146</x:f>
        <x:v>189749</x:v>
      </x:c>
      <x:c r="H1150" s="104">
        <x:f t="shared" si="206"/>
        <x:v>106259</x:v>
      </x:c>
      <x:c r="I1150" s="104"/>
      <x:c r="J1150" s="104"/>
      <x:c r="K1150" s="104">
        <x:f t="shared" si="207"/>
        <x:v>189749</x:v>
      </x:c>
      <x:c r="L1150" s="104">
        <x:f t="shared" si="208"/>
        <x:v>106259</x:v>
      </x:c>
      <x:c r="M1150" s="104"/>
      <x:c r="N1150" s="100"/>
    </x:row>
    <x:row r="1151" spans="1:14" s="5" customFormat="1" ht="19.5" customHeight="1">
      <x:c r="A1151" s="101" t="s">
        <x:v>862</x:v>
      </x:c>
      <x:c r="B1151" s="101" t="s">
        <x:v>229</x:v>
      </x:c>
      <x:c r="C1151" s="102">
        <x:v>0.22</x:v>
      </x:c>
      <x:c r="D1151" s="103" t="s">
        <x:v>250</x:v>
      </x:c>
      <x:c r="E1151" s="104"/>
      <x:c r="F1151" s="104"/>
      <x:c r="G1151" s="104">
        <x:f>G1147</x:f>
        <x:v>148510</x:v>
      </x:c>
      <x:c r="H1151" s="104">
        <x:f t="shared" si="206"/>
        <x:v>32672</x:v>
      </x:c>
      <x:c r="I1151" s="104"/>
      <x:c r="J1151" s="104"/>
      <x:c r="K1151" s="104">
        <x:f t="shared" si="207"/>
        <x:v>148510</x:v>
      </x:c>
      <x:c r="L1151" s="104">
        <x:f t="shared" si="208"/>
        <x:v>32672</x:v>
      </x:c>
      <x:c r="M1151" s="104"/>
      <x:c r="N1151" s="100"/>
    </x:row>
    <x:row r="1152" spans="1:14" s="5" customFormat="1" ht="19.5" customHeight="1">
      <x:c r="A1152" s="101" t="s">
        <x:v>227</x:v>
      </x:c>
      <x:c r="B1152" s="101" t="s">
        <x:v>110</x:v>
      </x:c>
      <x:c r="C1152" s="102">
        <x:v>0.84999999999999998</x:v>
      </x:c>
      <x:c r="D1152" s="103" t="s">
        <x:v>220</x:v>
      </x:c>
      <x:c r="E1152" s="104">
        <x:f>E1134</x:f>
        <x:v>21820</x:v>
      </x:c>
      <x:c r="F1152" s="104">
        <x:f t="shared" ref="F1152:F1160" si="209">INT(C1152*E1152)</x:f>
        <x:v>18547</x:v>
      </x:c>
      <x:c r="G1152" s="104">
        <x:f>G1134</x:f>
        <x:v>47849</x:v>
      </x:c>
      <x:c r="H1152" s="104">
        <x:f t="shared" si="206"/>
        <x:v>40671</x:v>
      </x:c>
      <x:c r="I1152" s="104">
        <x:f>I1134</x:f>
        <x:v>24867</x:v>
      </x:c>
      <x:c r="J1152" s="104">
        <x:f>INT(C1152*I1152)</x:f>
        <x:v>21136</x:v>
      </x:c>
      <x:c r="K1152" s="104">
        <x:f t="shared" si="207"/>
        <x:v>94536</x:v>
      </x:c>
      <x:c r="L1152" s="104">
        <x:f t="shared" si="208"/>
        <x:v>80354</x:v>
      </x:c>
      <x:c r="M1152" s="104"/>
      <x:c r="N1152" s="100"/>
    </x:row>
    <x:row r="1153" spans="1:14" s="5" customFormat="1" ht="19.5" customHeight="1">
      <x:c r="A1153" s="101" t="s">
        <x:v>1478</x:v>
      </x:c>
      <x:c r="B1153" s="101" t="s">
        <x:v>232</x:v>
      </x:c>
      <x:c r="C1153" s="102">
        <x:v>0.26000000000000001</x:v>
      </x:c>
      <x:c r="D1153" s="103" t="s">
        <x:v>220</x:v>
      </x:c>
      <x:c r="E1153" s="104">
        <x:f>E1149</x:f>
        <x:v>20024</x:v>
      </x:c>
      <x:c r="F1153" s="104">
        <x:f t="shared" si="209"/>
        <x:v>5206</x:v>
      </x:c>
      <x:c r="G1153" s="104">
        <x:f>G1149</x:f>
        <x:v>39645</x:v>
      </x:c>
      <x:c r="H1153" s="104">
        <x:f t="shared" si="206"/>
        <x:v>10307</x:v>
      </x:c>
      <x:c r="I1153" s="104">
        <x:f>I1149</x:f>
        <x:v>27133</x:v>
      </x:c>
      <x:c r="J1153" s="104">
        <x:f>INT(C1153*I1153)</x:f>
        <x:v>7054</x:v>
      </x:c>
      <x:c r="K1153" s="104">
        <x:f t="shared" si="207"/>
        <x:v>86802</x:v>
      </x:c>
      <x:c r="L1153" s="104">
        <x:f t="shared" si="208"/>
        <x:v>22567</x:v>
      </x:c>
      <x:c r="M1153" s="104"/>
      <x:c r="N1153" s="100"/>
    </x:row>
    <x:row r="1154" spans="1:14" s="5" customFormat="1" ht="19.5" customHeight="1">
      <x:c r="A1154" s="101" t="s">
        <x:v>332</x:v>
      </x:c>
      <x:c r="B1154" s="101" t="s">
        <x:v>1240</x:v>
      </x:c>
      <x:c r="C1154" s="102">
        <x:v>1</x:v>
      </x:c>
      <x:c r="D1154" s="103" t="s">
        <x:v>261</x:v>
      </x:c>
      <x:c r="E1154" s="104">
        <x:f t="shared" ref="E1154:E1160" si="210">E1136</x:f>
        <x:v>11400</x:v>
      </x:c>
      <x:c r="F1154" s="104">
        <x:f t="shared" si="209"/>
        <x:v>11400</x:v>
      </x:c>
      <x:c r="G1154" s="104"/>
      <x:c r="H1154" s="104"/>
      <x:c r="I1154" s="104"/>
      <x:c r="J1154" s="104"/>
      <x:c r="K1154" s="104">
        <x:f t="shared" si="207"/>
        <x:v>11400</x:v>
      </x:c>
      <x:c r="L1154" s="104">
        <x:f t="shared" si="208"/>
        <x:v>11400</x:v>
      </x:c>
      <x:c r="M1154" s="104"/>
      <x:c r="N1154" s="100"/>
    </x:row>
    <x:row r="1155" spans="1:14" s="5" customFormat="1" ht="19.5" customHeight="1">
      <x:c r="A1155" s="101" t="s">
        <x:v>748</x:v>
      </x:c>
      <x:c r="B1155" s="101" t="s">
        <x:v>86</x:v>
      </x:c>
      <x:c r="C1155" s="102">
        <x:v>30</x:v>
      </x:c>
      <x:c r="D1155" s="103" t="s">
        <x:v>266</x:v>
      </x:c>
      <x:c r="E1155" s="104">
        <x:f t="shared" si="210"/>
        <x:v>400</x:v>
      </x:c>
      <x:c r="F1155" s="104">
        <x:f t="shared" si="209"/>
        <x:v>12000</x:v>
      </x:c>
      <x:c r="G1155" s="104"/>
      <x:c r="H1155" s="104"/>
      <x:c r="I1155" s="104"/>
      <x:c r="J1155" s="104"/>
      <x:c r="K1155" s="104">
        <x:f t="shared" si="207"/>
        <x:v>400</x:v>
      </x:c>
      <x:c r="L1155" s="104">
        <x:f t="shared" si="208"/>
        <x:v>12000</x:v>
      </x:c>
      <x:c r="M1155" s="104"/>
      <x:c r="N1155" s="100"/>
    </x:row>
    <x:row r="1156" spans="1:14" s="5" customFormat="1" ht="19.5" customHeight="1">
      <x:c r="A1156" s="101" t="s">
        <x:v>239</x:v>
      </x:c>
      <x:c r="B1156" s="101" t="s">
        <x:v>1232</x:v>
      </x:c>
      <x:c r="C1156" s="102">
        <x:v>49.700000000000003</x:v>
      </x:c>
      <x:c r="D1156" s="103" t="s">
        <x:v>270</x:v>
      </x:c>
      <x:c r="E1156" s="104">
        <x:f t="shared" si="210"/>
        <x:v>33.299999999999997</x:v>
      </x:c>
      <x:c r="F1156" s="104">
        <x:f t="shared" si="209"/>
        <x:v>1655</x:v>
      </x:c>
      <x:c r="G1156" s="104"/>
      <x:c r="H1156" s="104"/>
      <x:c r="I1156" s="104"/>
      <x:c r="J1156" s="104"/>
      <x:c r="K1156" s="104">
        <x:f t="shared" si="207"/>
        <x:v>33.299999999999997</x:v>
      </x:c>
      <x:c r="L1156" s="104">
        <x:f t="shared" si="208"/>
        <x:v>1655</x:v>
      </x:c>
      <x:c r="M1156" s="104"/>
      <x:c r="N1156" s="100"/>
    </x:row>
    <x:row r="1157" spans="1:14" s="5" customFormat="1" ht="19.5" customHeight="1">
      <x:c r="A1157" s="101" t="s">
        <x:v>580</x:v>
      </x:c>
      <x:c r="B1157" s="101" t="s">
        <x:v>1337</x:v>
      </x:c>
      <x:c r="C1157" s="102">
        <x:v>17.800000000000001</x:v>
      </x:c>
      <x:c r="D1157" s="103" t="s">
        <x:v>270</x:v>
      </x:c>
      <x:c r="E1157" s="104">
        <x:f t="shared" si="210"/>
        <x:v>131</x:v>
      </x:c>
      <x:c r="F1157" s="104">
        <x:f t="shared" si="209"/>
        <x:v>2331</x:v>
      </x:c>
      <x:c r="G1157" s="104"/>
      <x:c r="H1157" s="104"/>
      <x:c r="I1157" s="104"/>
      <x:c r="J1157" s="104"/>
      <x:c r="K1157" s="104">
        <x:f t="shared" si="207"/>
        <x:v>131</x:v>
      </x:c>
      <x:c r="L1157" s="104">
        <x:f t="shared" si="208"/>
        <x:v>2331</x:v>
      </x:c>
      <x:c r="M1157" s="104"/>
      <x:c r="N1157" s="100"/>
    </x:row>
    <x:row r="1158" spans="1:14" s="5" customFormat="1" ht="19.5" customHeight="1">
      <x:c r="A1158" s="101" t="s">
        <x:v>190</x:v>
      </x:c>
      <x:c r="B1158" s="101" t="s">
        <x:v>572</x:v>
      </x:c>
      <x:c r="C1158" s="102">
        <x:v>3.02</x:v>
      </x:c>
      <x:c r="D1158" s="103" t="s">
        <x:v>266</x:v>
      </x:c>
      <x:c r="E1158" s="104">
        <x:f t="shared" si="210"/>
        <x:v>1470</x:v>
      </x:c>
      <x:c r="F1158" s="104">
        <x:f t="shared" si="209"/>
        <x:v>4439</x:v>
      </x:c>
      <x:c r="G1158" s="104"/>
      <x:c r="H1158" s="104"/>
      <x:c r="I1158" s="104"/>
      <x:c r="J1158" s="104"/>
      <x:c r="K1158" s="104">
        <x:f t="shared" si="207"/>
        <x:v>1470</x:v>
      </x:c>
      <x:c r="L1158" s="104">
        <x:f t="shared" si="208"/>
        <x:v>4439</x:v>
      </x:c>
      <x:c r="M1158" s="104"/>
      <x:c r="N1158" s="100"/>
    </x:row>
    <x:row r="1159" spans="1:14" s="5" customFormat="1" ht="19.5" customHeight="1">
      <x:c r="A1159" s="101" t="s">
        <x:v>822</x:v>
      </x:c>
      <x:c r="B1159" s="101" t="str">
        <x:f>B1141</x:f>
        <x:v>트럭탑재형크레인15톤</x:v>
      </x:c>
      <x:c r="C1159" s="102">
        <x:v>1</x:v>
      </x:c>
      <x:c r="D1159" s="103" t="s">
        <x:v>148</x:v>
      </x:c>
      <x:c r="E1159" s="104">
        <x:f t="shared" si="210"/>
        <x:v>1279</x:v>
      </x:c>
      <x:c r="F1159" s="104">
        <x:f t="shared" si="209"/>
        <x:v>1279</x:v>
      </x:c>
      <x:c r="G1159" s="104">
        <x:f>G1141</x:f>
        <x:v>2533</x:v>
      </x:c>
      <x:c r="H1159" s="104">
        <x:f>INT(C1159*G1159)</x:f>
        <x:v>2533</x:v>
      </x:c>
      <x:c r="I1159" s="104">
        <x:f>I1141</x:f>
        <x:v>1733</x:v>
      </x:c>
      <x:c r="J1159" s="104">
        <x:f>INT(C1159*I1159)</x:f>
        <x:v>1733</x:v>
      </x:c>
      <x:c r="K1159" s="104">
        <x:f t="shared" si="207"/>
        <x:v>5545</x:v>
      </x:c>
      <x:c r="L1159" s="104">
        <x:f t="shared" si="208"/>
        <x:v>5545</x:v>
      </x:c>
      <x:c r="M1159" s="104"/>
      <x:c r="N1159" s="100"/>
    </x:row>
    <x:row r="1160" spans="1:14" s="5" customFormat="1" ht="19.5" customHeight="1">
      <x:c r="A1160" s="101" t="s">
        <x:v>540</x:v>
      </x:c>
      <x:c r="B1160" s="101" t="str">
        <x:f>B1142</x:f>
        <x:v>트럭탑재형크레인15톤</x:v>
      </x:c>
      <x:c r="C1160" s="102">
        <x:v>1</x:v>
      </x:c>
      <x:c r="D1160" s="103" t="s">
        <x:v>148</x:v>
      </x:c>
      <x:c r="E1160" s="104">
        <x:f t="shared" si="210"/>
        <x:v>3393</x:v>
      </x:c>
      <x:c r="F1160" s="104">
        <x:f t="shared" si="209"/>
        <x:v>3393</x:v>
      </x:c>
      <x:c r="G1160" s="104">
        <x:f>G1142</x:f>
        <x:v>6719</x:v>
      </x:c>
      <x:c r="H1160" s="104">
        <x:f>INT(C1160*G1160)</x:f>
        <x:v>6719</x:v>
      </x:c>
      <x:c r="I1160" s="104">
        <x:f>I1142</x:f>
        <x:v>4598</x:v>
      </x:c>
      <x:c r="J1160" s="104">
        <x:f>INT(C1160*I1160)</x:f>
        <x:v>4598</x:v>
      </x:c>
      <x:c r="K1160" s="104">
        <x:f t="shared" si="207"/>
        <x:v>14710</x:v>
      </x:c>
      <x:c r="L1160" s="104">
        <x:f t="shared" si="208"/>
        <x:v>14710</x:v>
      </x:c>
      <x:c r="M1160" s="104"/>
      <x:c r="N1160" s="100"/>
    </x:row>
    <x:row r="1161" spans="1:14" s="5" customFormat="1" ht="19.5" customHeight="1">
      <x:c r="A1161" s="101" t="s">
        <x:v>533</x:v>
      </x:c>
      <x:c r="B1161" s="101"/>
      <x:c r="C1161" s="102"/>
      <x:c r="D1161" s="103"/>
      <x:c r="E1161" s="104"/>
      <x:c r="F1161" s="104">
        <x:f>SUM(F1146:F1160)</x:f>
        <x:v>89948</x:v>
      </x:c>
      <x:c r="G1161" s="104"/>
      <x:c r="H1161" s="104">
        <x:f>SUM(H1146:H1160)</x:f>
        <x:v>457840</x:v>
      </x:c>
      <x:c r="I1161" s="104"/>
      <x:c r="J1161" s="104">
        <x:f>SUM(J1146:J1160)</x:f>
        <x:v>69358</x:v>
      </x:c>
      <x:c r="K1161" s="104"/>
      <x:c r="L1161" s="104">
        <x:f>SUM(F1161,H1161,J1161)</x:f>
        <x:v>617146</x:v>
      </x:c>
      <x:c r="M1161" s="104"/>
      <x:c r="N1161" s="100"/>
    </x:row>
    <x:row r="1162" spans="1:14" s="5" customFormat="1" ht="19.5" customHeight="1">
      <x:c r="A1162" s="105"/>
      <x:c r="B1162" s="105"/>
      <x:c r="C1162" s="106"/>
      <x:c r="D1162" s="107"/>
      <x:c r="E1162" s="108"/>
      <x:c r="F1162" s="108"/>
      <x:c r="G1162" s="108"/>
      <x:c r="H1162" s="108"/>
      <x:c r="I1162" s="108"/>
      <x:c r="J1162" s="108"/>
      <x:c r="K1162" s="108"/>
      <x:c r="L1162" s="108"/>
      <x:c r="M1162" s="108"/>
      <x:c r="N1162" s="100"/>
    </x:row>
    <x:row r="1163" spans="1:14" s="5" customFormat="1" ht="19.5" customHeight="1">
      <x:c r="A1163" s="96" t="s">
        <x:v>1442</x:v>
      </x:c>
      <x:c r="B1163" s="96" t="s">
        <x:v>273</x:v>
      </x:c>
      <x:c r="C1163" s="97"/>
      <x:c r="D1163" s="98" t="s">
        <x:v>148</x:v>
      </x:c>
      <x:c r="E1163" s="99"/>
      <x:c r="F1163" s="99"/>
      <x:c r="G1163" s="99"/>
      <x:c r="H1163" s="99"/>
      <x:c r="I1163" s="99"/>
      <x:c r="J1163" s="99"/>
      <x:c r="K1163" s="99"/>
      <x:c r="L1163" s="99"/>
      <x:c r="M1163" s="99"/>
      <x:c r="N1163" s="100"/>
    </x:row>
    <x:row r="1164" spans="1:14" s="5" customFormat="1" ht="19.5" customHeight="1">
      <x:c r="A1164" s="101" t="s">
        <x:v>153</x:v>
      </x:c>
      <x:c r="B1164" s="101" t="s">
        <x:v>281</x:v>
      </x:c>
      <x:c r="C1164" s="102">
        <x:v>1.1200000000000001</x:v>
      </x:c>
      <x:c r="D1164" s="103" t="s">
        <x:v>250</x:v>
      </x:c>
      <x:c r="E1164" s="104"/>
      <x:c r="F1164" s="104"/>
      <x:c r="G1164" s="104">
        <x:f>G1146</x:f>
        <x:v>189749</x:v>
      </x:c>
      <x:c r="H1164" s="104">
        <x:f t="shared" ref="H1164:H1171" si="211">INT(C1164*G1164)</x:f>
        <x:v>212518</x:v>
      </x:c>
      <x:c r="I1164" s="104"/>
      <x:c r="J1164" s="104"/>
      <x:c r="K1164" s="104">
        <x:f t="shared" ref="K1164:K1178" si="212">SUM(E1164,G1164,I1164)</x:f>
        <x:v>189749</x:v>
      </x:c>
      <x:c r="L1164" s="104">
        <x:f t="shared" ref="L1164:L1178" si="213">SUM(F1164,H1164,J1164)</x:f>
        <x:v>212518</x:v>
      </x:c>
      <x:c r="M1164" s="104"/>
      <x:c r="N1164" s="100"/>
    </x:row>
    <x:row r="1165" spans="1:14" s="5" customFormat="1" ht="19.5" customHeight="1">
      <x:c r="A1165" s="101" t="s">
        <x:v>862</x:v>
      </x:c>
      <x:c r="B1165" s="101" t="s">
        <x:v>281</x:v>
      </x:c>
      <x:c r="C1165" s="102">
        <x:v>0.19</x:v>
      </x:c>
      <x:c r="D1165" s="103" t="s">
        <x:v>250</x:v>
      </x:c>
      <x:c r="E1165" s="104"/>
      <x:c r="F1165" s="104"/>
      <x:c r="G1165" s="104">
        <x:f>G1147</x:f>
        <x:v>148510</x:v>
      </x:c>
      <x:c r="H1165" s="104">
        <x:f t="shared" si="211"/>
        <x:v>28216</x:v>
      </x:c>
      <x:c r="I1165" s="104"/>
      <x:c r="J1165" s="104"/>
      <x:c r="K1165" s="104">
        <x:f t="shared" si="212"/>
        <x:v>148510</x:v>
      </x:c>
      <x:c r="L1165" s="104">
        <x:f t="shared" si="213"/>
        <x:v>28216</x:v>
      </x:c>
      <x:c r="M1165" s="104"/>
      <x:c r="N1165" s="100"/>
    </x:row>
    <x:row r="1166" spans="1:14" s="5" customFormat="1" ht="19.5" customHeight="1">
      <x:c r="A1166" s="101" t="s">
        <x:v>227</x:v>
      </x:c>
      <x:c r="B1166" s="101" t="s">
        <x:v>110</x:v>
      </x:c>
      <x:c r="C1166" s="102">
        <x:v>1.3500000000000001</x:v>
      </x:c>
      <x:c r="D1166" s="103" t="s">
        <x:v>220</x:v>
      </x:c>
      <x:c r="E1166" s="104">
        <x:f>E1148</x:f>
        <x:v>21820</x:v>
      </x:c>
      <x:c r="F1166" s="104">
        <x:f>INT(C1166*E1166)</x:f>
        <x:v>29457</x:v>
      </x:c>
      <x:c r="G1166" s="104">
        <x:f>G1148</x:f>
        <x:v>47849</x:v>
      </x:c>
      <x:c r="H1166" s="104">
        <x:f t="shared" si="211"/>
        <x:v>64596</x:v>
      </x:c>
      <x:c r="I1166" s="104">
        <x:f>I1148</x:f>
        <x:v>24867</x:v>
      </x:c>
      <x:c r="J1166" s="104">
        <x:f>INT(C1166*I1166)</x:f>
        <x:v>33570</x:v>
      </x:c>
      <x:c r="K1166" s="104">
        <x:f t="shared" si="212"/>
        <x:v>94536</x:v>
      </x:c>
      <x:c r="L1166" s="104">
        <x:f t="shared" si="213"/>
        <x:v>127623</x:v>
      </x:c>
      <x:c r="M1166" s="104"/>
      <x:c r="N1166" s="100"/>
    </x:row>
    <x:row r="1167" spans="1:14" s="5" customFormat="1" ht="19.5" customHeight="1">
      <x:c r="A1167" s="101" t="s">
        <x:v>1478</x:v>
      </x:c>
      <x:c r="B1167" s="101" t="s">
        <x:v>232</x:v>
      </x:c>
      <x:c r="C1167" s="102">
        <x:v>0.27000000000000002</x:v>
      </x:c>
      <x:c r="D1167" s="103" t="s">
        <x:v>220</x:v>
      </x:c>
      <x:c r="E1167" s="104">
        <x:f>E1149</x:f>
        <x:v>20024</x:v>
      </x:c>
      <x:c r="F1167" s="104">
        <x:f>INT(C1167*E1167)</x:f>
        <x:v>5406</x:v>
      </x:c>
      <x:c r="G1167" s="104">
        <x:f>G1149</x:f>
        <x:v>39645</x:v>
      </x:c>
      <x:c r="H1167" s="104">
        <x:f t="shared" si="211"/>
        <x:v>10704</x:v>
      </x:c>
      <x:c r="I1167" s="104">
        <x:f>I1149</x:f>
        <x:v>27133</x:v>
      </x:c>
      <x:c r="J1167" s="104">
        <x:f>INT(C1167*I1167)</x:f>
        <x:v>7325</x:v>
      </x:c>
      <x:c r="K1167" s="104">
        <x:f t="shared" si="212"/>
        <x:v>86802</x:v>
      </x:c>
      <x:c r="L1167" s="104">
        <x:f t="shared" si="213"/>
        <x:v>23435</x:v>
      </x:c>
      <x:c r="M1167" s="104"/>
      <x:c r="N1167" s="100"/>
    </x:row>
    <x:row r="1168" spans="1:14" s="5" customFormat="1" ht="19.5" customHeight="1">
      <x:c r="A1168" s="101" t="s">
        <x:v>153</x:v>
      </x:c>
      <x:c r="B1168" s="101" t="s">
        <x:v>229</x:v>
      </x:c>
      <x:c r="C1168" s="102">
        <x:v>0.68999999999999995</x:v>
      </x:c>
      <x:c r="D1168" s="103" t="s">
        <x:v>250</x:v>
      </x:c>
      <x:c r="E1168" s="104"/>
      <x:c r="F1168" s="104"/>
      <x:c r="G1168" s="104">
        <x:f>G1164</x:f>
        <x:v>189749</x:v>
      </x:c>
      <x:c r="H1168" s="104">
        <x:f t="shared" si="211"/>
        <x:v>130926</x:v>
      </x:c>
      <x:c r="I1168" s="104"/>
      <x:c r="J1168" s="104"/>
      <x:c r="K1168" s="104">
        <x:f t="shared" si="212"/>
        <x:v>189749</x:v>
      </x:c>
      <x:c r="L1168" s="104">
        <x:f t="shared" si="213"/>
        <x:v>130926</x:v>
      </x:c>
      <x:c r="M1168" s="104"/>
      <x:c r="N1168" s="100"/>
    </x:row>
    <x:row r="1169" spans="1:14" s="5" customFormat="1" ht="19.5" customHeight="1">
      <x:c r="A1169" s="101" t="s">
        <x:v>862</x:v>
      </x:c>
      <x:c r="B1169" s="101" t="s">
        <x:v>229</x:v>
      </x:c>
      <x:c r="C1169" s="102">
        <x:v>0.26000000000000001</x:v>
      </x:c>
      <x:c r="D1169" s="103" t="s">
        <x:v>250</x:v>
      </x:c>
      <x:c r="E1169" s="104"/>
      <x:c r="F1169" s="104"/>
      <x:c r="G1169" s="104">
        <x:f>G1165</x:f>
        <x:v>148510</x:v>
      </x:c>
      <x:c r="H1169" s="104">
        <x:f t="shared" si="211"/>
        <x:v>38612</x:v>
      </x:c>
      <x:c r="I1169" s="104"/>
      <x:c r="J1169" s="104"/>
      <x:c r="K1169" s="104">
        <x:f t="shared" si="212"/>
        <x:v>148510</x:v>
      </x:c>
      <x:c r="L1169" s="104">
        <x:f t="shared" si="213"/>
        <x:v>38612</x:v>
      </x:c>
      <x:c r="M1169" s="104"/>
      <x:c r="N1169" s="100"/>
    </x:row>
    <x:row r="1170" spans="1:14" s="5" customFormat="1" ht="19.5" customHeight="1">
      <x:c r="A1170" s="101" t="s">
        <x:v>227</x:v>
      </x:c>
      <x:c r="B1170" s="101" t="s">
        <x:v>110</x:v>
      </x:c>
      <x:c r="C1170" s="102">
        <x:v>1.03</x:v>
      </x:c>
      <x:c r="D1170" s="103" t="s">
        <x:v>220</x:v>
      </x:c>
      <x:c r="E1170" s="104">
        <x:f>E1152</x:f>
        <x:v>21820</x:v>
      </x:c>
      <x:c r="F1170" s="104">
        <x:f t="shared" ref="F1170:F1178" si="214">INT(C1170*E1170)</x:f>
        <x:v>22474</x:v>
      </x:c>
      <x:c r="G1170" s="104">
        <x:f>G1152</x:f>
        <x:v>47849</x:v>
      </x:c>
      <x:c r="H1170" s="104">
        <x:f t="shared" si="211"/>
        <x:v>49284</x:v>
      </x:c>
      <x:c r="I1170" s="104">
        <x:f>I1152</x:f>
        <x:v>24867</x:v>
      </x:c>
      <x:c r="J1170" s="104">
        <x:f>INT(C1170*I1170)</x:f>
        <x:v>25613</x:v>
      </x:c>
      <x:c r="K1170" s="104">
        <x:f t="shared" si="212"/>
        <x:v>94536</x:v>
      </x:c>
      <x:c r="L1170" s="104">
        <x:f t="shared" si="213"/>
        <x:v>97371</x:v>
      </x:c>
      <x:c r="M1170" s="104"/>
      <x:c r="N1170" s="100"/>
    </x:row>
    <x:row r="1171" spans="1:14" s="5" customFormat="1" ht="19.5" customHeight="1">
      <x:c r="A1171" s="101" t="s">
        <x:v>1478</x:v>
      </x:c>
      <x:c r="B1171" s="101" t="s">
        <x:v>232</x:v>
      </x:c>
      <x:c r="C1171" s="102">
        <x:v>0.34000000000000002</x:v>
      </x:c>
      <x:c r="D1171" s="103" t="s">
        <x:v>220</x:v>
      </x:c>
      <x:c r="E1171" s="104">
        <x:f>E1167</x:f>
        <x:v>20024</x:v>
      </x:c>
      <x:c r="F1171" s="104">
        <x:f t="shared" si="214"/>
        <x:v>6808</x:v>
      </x:c>
      <x:c r="G1171" s="104">
        <x:f>G1167</x:f>
        <x:v>39645</x:v>
      </x:c>
      <x:c r="H1171" s="104">
        <x:f t="shared" si="211"/>
        <x:v>13479</x:v>
      </x:c>
      <x:c r="I1171" s="104">
        <x:f>I1167</x:f>
        <x:v>27133</x:v>
      </x:c>
      <x:c r="J1171" s="104">
        <x:f>INT(C1171*I1171)</x:f>
        <x:v>9225</x:v>
      </x:c>
      <x:c r="K1171" s="104">
        <x:f t="shared" si="212"/>
        <x:v>86802</x:v>
      </x:c>
      <x:c r="L1171" s="104">
        <x:f t="shared" si="213"/>
        <x:v>29512</x:v>
      </x:c>
      <x:c r="M1171" s="104"/>
      <x:c r="N1171" s="100"/>
    </x:row>
    <x:row r="1172" spans="1:14" s="5" customFormat="1" ht="19.5" customHeight="1">
      <x:c r="A1172" s="101" t="s">
        <x:v>332</x:v>
      </x:c>
      <x:c r="B1172" s="101" t="s">
        <x:v>1224</x:v>
      </x:c>
      <x:c r="C1172" s="102">
        <x:v>1</x:v>
      </x:c>
      <x:c r="D1172" s="103" t="s">
        <x:v>261</x:v>
      </x:c>
      <x:c r="E1172" s="104">
        <x:f>자재단가표!D6</x:f>
        <x:v>29900</x:v>
      </x:c>
      <x:c r="F1172" s="104">
        <x:f t="shared" si="214"/>
        <x:v>29900</x:v>
      </x:c>
      <x:c r="G1172" s="104"/>
      <x:c r="H1172" s="104"/>
      <x:c r="I1172" s="104"/>
      <x:c r="J1172" s="104"/>
      <x:c r="K1172" s="104">
        <x:f t="shared" si="212"/>
        <x:v>29900</x:v>
      </x:c>
      <x:c r="L1172" s="104">
        <x:f t="shared" si="213"/>
        <x:v>29900</x:v>
      </x:c>
      <x:c r="M1172" s="104"/>
      <x:c r="N1172" s="100"/>
    </x:row>
    <x:row r="1173" spans="1:14" s="5" customFormat="1" ht="19.5" customHeight="1">
      <x:c r="A1173" s="101" t="s">
        <x:v>748</x:v>
      </x:c>
      <x:c r="B1173" s="101" t="s">
        <x:v>86</x:v>
      </x:c>
      <x:c r="C1173" s="102">
        <x:v>40</x:v>
      </x:c>
      <x:c r="D1173" s="103" t="s">
        <x:v>266</x:v>
      </x:c>
      <x:c r="E1173" s="104">
        <x:f>E1155</x:f>
        <x:v>400</x:v>
      </x:c>
      <x:c r="F1173" s="104">
        <x:f t="shared" si="214"/>
        <x:v>16000</x:v>
      </x:c>
      <x:c r="G1173" s="104"/>
      <x:c r="H1173" s="104"/>
      <x:c r="I1173" s="104"/>
      <x:c r="J1173" s="104"/>
      <x:c r="K1173" s="104">
        <x:f t="shared" si="212"/>
        <x:v>400</x:v>
      </x:c>
      <x:c r="L1173" s="104">
        <x:f t="shared" si="213"/>
        <x:v>16000</x:v>
      </x:c>
      <x:c r="M1173" s="104"/>
      <x:c r="N1173" s="100"/>
    </x:row>
    <x:row r="1174" spans="1:14" s="5" customFormat="1" ht="19.5" customHeight="1">
      <x:c r="A1174" s="101" t="s">
        <x:v>239</x:v>
      </x:c>
      <x:c r="B1174" s="101" t="s">
        <x:v>1232</x:v>
      </x:c>
      <x:c r="C1174" s="102">
        <x:v>52</x:v>
      </x:c>
      <x:c r="D1174" s="103" t="s">
        <x:v>270</x:v>
      </x:c>
      <x:c r="E1174" s="104">
        <x:f>E1156</x:f>
        <x:v>33.299999999999997</x:v>
      </x:c>
      <x:c r="F1174" s="104">
        <x:f t="shared" si="214"/>
        <x:v>1731</x:v>
      </x:c>
      <x:c r="G1174" s="104"/>
      <x:c r="H1174" s="104"/>
      <x:c r="I1174" s="104"/>
      <x:c r="J1174" s="104"/>
      <x:c r="K1174" s="104">
        <x:f t="shared" si="212"/>
        <x:v>33.299999999999997</x:v>
      </x:c>
      <x:c r="L1174" s="104">
        <x:f t="shared" si="213"/>
        <x:v>1731</x:v>
      </x:c>
      <x:c r="M1174" s="104"/>
      <x:c r="N1174" s="100"/>
    </x:row>
    <x:row r="1175" spans="1:14" s="5" customFormat="1" ht="19.5" customHeight="1">
      <x:c r="A1175" s="101" t="s">
        <x:v>580</x:v>
      </x:c>
      <x:c r="B1175" s="101" t="s">
        <x:v>1337</x:v>
      </x:c>
      <x:c r="C1175" s="102">
        <x:v>19.100000000000001</x:v>
      </x:c>
      <x:c r="D1175" s="103" t="s">
        <x:v>270</x:v>
      </x:c>
      <x:c r="E1175" s="104">
        <x:f>E1157</x:f>
        <x:v>131</x:v>
      </x:c>
      <x:c r="F1175" s="104">
        <x:f t="shared" si="214"/>
        <x:v>2502</x:v>
      </x:c>
      <x:c r="G1175" s="104"/>
      <x:c r="H1175" s="104"/>
      <x:c r="I1175" s="104"/>
      <x:c r="J1175" s="104"/>
      <x:c r="K1175" s="104">
        <x:f t="shared" si="212"/>
        <x:v>131</x:v>
      </x:c>
      <x:c r="L1175" s="104">
        <x:f t="shared" si="213"/>
        <x:v>2502</x:v>
      </x:c>
      <x:c r="M1175" s="104"/>
      <x:c r="N1175" s="100"/>
    </x:row>
    <x:row r="1176" spans="1:14" s="5" customFormat="1" ht="19.5" customHeight="1">
      <x:c r="A1176" s="101" t="s">
        <x:v>190</x:v>
      </x:c>
      <x:c r="B1176" s="101" t="s">
        <x:v>572</x:v>
      </x:c>
      <x:c r="C1176" s="102">
        <x:v>3.2400000000000002</x:v>
      </x:c>
      <x:c r="D1176" s="103" t="s">
        <x:v>266</x:v>
      </x:c>
      <x:c r="E1176" s="104">
        <x:f>E1158</x:f>
        <x:v>1470</x:v>
      </x:c>
      <x:c r="F1176" s="104">
        <x:f t="shared" si="214"/>
        <x:v>4762</x:v>
      </x:c>
      <x:c r="G1176" s="104"/>
      <x:c r="H1176" s="104"/>
      <x:c r="I1176" s="104"/>
      <x:c r="J1176" s="104"/>
      <x:c r="K1176" s="104">
        <x:f t="shared" si="212"/>
        <x:v>1470</x:v>
      </x:c>
      <x:c r="L1176" s="104">
        <x:f t="shared" si="213"/>
        <x:v>4762</x:v>
      </x:c>
      <x:c r="M1176" s="104"/>
      <x:c r="N1176" s="100"/>
    </x:row>
    <x:row r="1177" spans="1:14" s="5" customFormat="1" ht="19.5" customHeight="1">
      <x:c r="A1177" s="101" t="s">
        <x:v>822</x:v>
      </x:c>
      <x:c r="B1177" s="111" t="s">
        <x:v>1268</x:v>
      </x:c>
      <x:c r="C1177" s="102">
        <x:v>1</x:v>
      </x:c>
      <x:c r="D1177" s="103" t="s">
        <x:v>148</x:v>
      </x:c>
      <x:c r="E1177" s="104">
        <x:f>기계단가산출목록!F12</x:f>
        <x:v>1334</x:v>
      </x:c>
      <x:c r="F1177" s="104">
        <x:f t="shared" si="214"/>
        <x:v>1334</x:v>
      </x:c>
      <x:c r="G1177" s="104">
        <x:f>기계단가산출목록!G12</x:f>
        <x:v>2643</x:v>
      </x:c>
      <x:c r="H1177" s="104">
        <x:f>INT(C1177*G1177)</x:f>
        <x:v>2643</x:v>
      </x:c>
      <x:c r="I1177" s="104">
        <x:f>기계단가산출목록!H12</x:f>
        <x:v>1808</x:v>
      </x:c>
      <x:c r="J1177" s="104">
        <x:f>INT(C1177*I1177)</x:f>
        <x:v>1808</x:v>
      </x:c>
      <x:c r="K1177" s="104">
        <x:f t="shared" si="212"/>
        <x:v>5785</x:v>
      </x:c>
      <x:c r="L1177" s="104">
        <x:f t="shared" si="213"/>
        <x:v>5785</x:v>
      </x:c>
      <x:c r="M1177" s="104"/>
      <x:c r="N1177" s="100"/>
    </x:row>
    <x:row r="1178" spans="1:14" s="5" customFormat="1" ht="19.5" customHeight="1">
      <x:c r="A1178" s="101" t="s">
        <x:v>540</x:v>
      </x:c>
      <x:c r="B1178" s="111" t="s">
        <x:v>1268</x:v>
      </x:c>
      <x:c r="C1178" s="102">
        <x:v>1</x:v>
      </x:c>
      <x:c r="D1178" s="103" t="s">
        <x:v>148</x:v>
      </x:c>
      <x:c r="E1178" s="104">
        <x:f>기계단가산출목록!F35</x:f>
        <x:v>4932</x:v>
      </x:c>
      <x:c r="F1178" s="104">
        <x:f t="shared" si="214"/>
        <x:v>4932</x:v>
      </x:c>
      <x:c r="G1178" s="104">
        <x:f>기계단가산출목록!G35</x:f>
        <x:v>9764</x:v>
      </x:c>
      <x:c r="H1178" s="104">
        <x:f>INT(C1178*G1178)</x:f>
        <x:v>9764</x:v>
      </x:c>
      <x:c r="I1178" s="104">
        <x:f>기계단가산출목록!H35</x:f>
        <x:v>6683</x:v>
      </x:c>
      <x:c r="J1178" s="104">
        <x:f>INT(C1178*I1178)</x:f>
        <x:v>6683</x:v>
      </x:c>
      <x:c r="K1178" s="104">
        <x:f t="shared" si="212"/>
        <x:v>21379</x:v>
      </x:c>
      <x:c r="L1178" s="104">
        <x:f t="shared" si="213"/>
        <x:v>21379</x:v>
      </x:c>
      <x:c r="M1178" s="104"/>
      <x:c r="N1178" s="100"/>
    </x:row>
    <x:row r="1179" spans="1:14" s="5" customFormat="1" ht="19.5" customHeight="1">
      <x:c r="A1179" s="101" t="s">
        <x:v>533</x:v>
      </x:c>
      <x:c r="B1179" s="101"/>
      <x:c r="C1179" s="102"/>
      <x:c r="D1179" s="103"/>
      <x:c r="E1179" s="104"/>
      <x:c r="F1179" s="104">
        <x:f>SUM(F1164:F1178)</x:f>
        <x:v>125306</x:v>
      </x:c>
      <x:c r="G1179" s="104"/>
      <x:c r="H1179" s="104">
        <x:f>SUM(H1164:H1178)</x:f>
        <x:v>560742</x:v>
      </x:c>
      <x:c r="I1179" s="104"/>
      <x:c r="J1179" s="104">
        <x:f>SUM(J1164:J1178)</x:f>
        <x:v>84224</x:v>
      </x:c>
      <x:c r="K1179" s="104"/>
      <x:c r="L1179" s="104">
        <x:f>SUM(F1179,H1179,J1179)</x:f>
        <x:v>770272</x:v>
      </x:c>
      <x:c r="M1179" s="104"/>
      <x:c r="N1179" s="100"/>
    </x:row>
    <x:row r="1180" spans="1:14" s="5" customFormat="1" ht="19.5" customHeight="1">
      <x:c r="A1180" s="105"/>
      <x:c r="B1180" s="105"/>
      <x:c r="C1180" s="106"/>
      <x:c r="D1180" s="107"/>
      <x:c r="E1180" s="108"/>
      <x:c r="F1180" s="108"/>
      <x:c r="G1180" s="108"/>
      <x:c r="H1180" s="108"/>
      <x:c r="I1180" s="108"/>
      <x:c r="J1180" s="108"/>
      <x:c r="K1180" s="108"/>
      <x:c r="L1180" s="108"/>
      <x:c r="M1180" s="108"/>
      <x:c r="N1180" s="100"/>
    </x:row>
    <x:row r="1181" spans="1:14" s="5" customFormat="1" ht="19.5" customHeight="1">
      <x:c r="A1181" s="96" t="s">
        <x:v>1159</x:v>
      </x:c>
      <x:c r="B1181" s="96" t="s">
        <x:v>257</x:v>
      </x:c>
      <x:c r="C1181" s="97"/>
      <x:c r="D1181" s="98" t="s">
        <x:v>148</x:v>
      </x:c>
      <x:c r="E1181" s="99"/>
      <x:c r="F1181" s="99"/>
      <x:c r="G1181" s="99"/>
      <x:c r="H1181" s="99"/>
      <x:c r="I1181" s="99"/>
      <x:c r="J1181" s="99"/>
      <x:c r="K1181" s="99"/>
      <x:c r="L1181" s="99"/>
      <x:c r="M1181" s="99"/>
      <x:c r="N1181" s="100"/>
    </x:row>
    <x:row r="1182" spans="1:14" s="5" customFormat="1" ht="19.5" customHeight="1">
      <x:c r="A1182" s="101" t="s">
        <x:v>153</x:v>
      </x:c>
      <x:c r="B1182" s="101" t="s">
        <x:v>281</x:v>
      </x:c>
      <x:c r="C1182" s="102">
        <x:v>1.3500000000000001</x:v>
      </x:c>
      <x:c r="D1182" s="103" t="s">
        <x:v>250</x:v>
      </x:c>
      <x:c r="E1182" s="104"/>
      <x:c r="F1182" s="104"/>
      <x:c r="G1182" s="104">
        <x:f>G1164</x:f>
        <x:v>189749</x:v>
      </x:c>
      <x:c r="H1182" s="104">
        <x:f t="shared" ref="H1182:H1189" si="215">INT(C1182*G1182)</x:f>
        <x:v>256161</x:v>
      </x:c>
      <x:c r="I1182" s="104"/>
      <x:c r="J1182" s="104"/>
      <x:c r="K1182" s="104">
        <x:f t="shared" ref="K1182:K1196" si="216">SUM(E1182,G1182,I1182)</x:f>
        <x:v>189749</x:v>
      </x:c>
      <x:c r="L1182" s="104">
        <x:f t="shared" ref="L1182:L1196" si="217">SUM(F1182,H1182,J1182)</x:f>
        <x:v>256161</x:v>
      </x:c>
      <x:c r="M1182" s="104"/>
      <x:c r="N1182" s="100"/>
    </x:row>
    <x:row r="1183" spans="1:14" s="5" customFormat="1" ht="19.5" customHeight="1">
      <x:c r="A1183" s="101" t="s">
        <x:v>862</x:v>
      </x:c>
      <x:c r="B1183" s="101" t="s">
        <x:v>281</x:v>
      </x:c>
      <x:c r="C1183" s="102">
        <x:v>0.22</x:v>
      </x:c>
      <x:c r="D1183" s="103" t="s">
        <x:v>250</x:v>
      </x:c>
      <x:c r="E1183" s="104"/>
      <x:c r="F1183" s="104"/>
      <x:c r="G1183" s="104">
        <x:f>G1165</x:f>
        <x:v>148510</x:v>
      </x:c>
      <x:c r="H1183" s="104">
        <x:f t="shared" si="215"/>
        <x:v>32672</x:v>
      </x:c>
      <x:c r="I1183" s="104"/>
      <x:c r="J1183" s="104"/>
      <x:c r="K1183" s="104">
        <x:f t="shared" si="216"/>
        <x:v>148510</x:v>
      </x:c>
      <x:c r="L1183" s="104">
        <x:f t="shared" si="217"/>
        <x:v>32672</x:v>
      </x:c>
      <x:c r="M1183" s="104"/>
      <x:c r="N1183" s="100"/>
    </x:row>
    <x:row r="1184" spans="1:14" s="5" customFormat="1" ht="19.5" customHeight="1">
      <x:c r="A1184" s="101" t="s">
        <x:v>227</x:v>
      </x:c>
      <x:c r="B1184" s="101" t="s">
        <x:v>110</x:v>
      </x:c>
      <x:c r="C1184" s="102">
        <x:v>1.55</x:v>
      </x:c>
      <x:c r="D1184" s="103" t="s">
        <x:v>220</x:v>
      </x:c>
      <x:c r="E1184" s="104">
        <x:f>E1188</x:f>
        <x:v>21820</x:v>
      </x:c>
      <x:c r="F1184" s="104">
        <x:f>INT(C1184*E1184)</x:f>
        <x:v>33821</x:v>
      </x:c>
      <x:c r="G1184" s="104">
        <x:f>G1188</x:f>
        <x:v>47849</x:v>
      </x:c>
      <x:c r="H1184" s="104">
        <x:f t="shared" si="215"/>
        <x:v>74165</x:v>
      </x:c>
      <x:c r="I1184" s="104">
        <x:f>I1188</x:f>
        <x:v>24867</x:v>
      </x:c>
      <x:c r="J1184" s="104">
        <x:f>INT(C1184*I1184)</x:f>
        <x:v>38543</x:v>
      </x:c>
      <x:c r="K1184" s="104">
        <x:f t="shared" si="216"/>
        <x:v>94536</x:v>
      </x:c>
      <x:c r="L1184" s="104">
        <x:f t="shared" si="217"/>
        <x:v>146529</x:v>
      </x:c>
      <x:c r="M1184" s="104"/>
      <x:c r="N1184" s="100"/>
    </x:row>
    <x:row r="1185" spans="1:14" s="5" customFormat="1" ht="19.5" customHeight="1">
      <x:c r="A1185" s="101" t="s">
        <x:v>1478</x:v>
      </x:c>
      <x:c r="B1185" s="101" t="s">
        <x:v>232</x:v>
      </x:c>
      <x:c r="C1185" s="102">
        <x:v>0.31</x:v>
      </x:c>
      <x:c r="D1185" s="103" t="s">
        <x:v>220</x:v>
      </x:c>
      <x:c r="E1185" s="104">
        <x:f>E1167</x:f>
        <x:v>20024</x:v>
      </x:c>
      <x:c r="F1185" s="104">
        <x:f>INT(C1185*E1185)</x:f>
        <x:v>6207</x:v>
      </x:c>
      <x:c r="G1185" s="104">
        <x:f>G1167</x:f>
        <x:v>39645</x:v>
      </x:c>
      <x:c r="H1185" s="104">
        <x:f t="shared" si="215"/>
        <x:v>12289</x:v>
      </x:c>
      <x:c r="I1185" s="104">
        <x:f>I1167</x:f>
        <x:v>27133</x:v>
      </x:c>
      <x:c r="J1185" s="104">
        <x:f>INT(C1185*I1185)</x:f>
        <x:v>8411</x:v>
      </x:c>
      <x:c r="K1185" s="104">
        <x:f t="shared" si="216"/>
        <x:v>86802</x:v>
      </x:c>
      <x:c r="L1185" s="104">
        <x:f t="shared" si="217"/>
        <x:v>26907</x:v>
      </x:c>
      <x:c r="M1185" s="104"/>
      <x:c r="N1185" s="100"/>
    </x:row>
    <x:row r="1186" spans="1:14" s="5" customFormat="1" ht="19.5" customHeight="1">
      <x:c r="A1186" s="101" t="s">
        <x:v>153</x:v>
      </x:c>
      <x:c r="B1186" s="101" t="s">
        <x:v>229</x:v>
      </x:c>
      <x:c r="C1186" s="102">
        <x:v>0.68999999999999995</x:v>
      </x:c>
      <x:c r="D1186" s="103" t="s">
        <x:v>250</x:v>
      </x:c>
      <x:c r="E1186" s="104"/>
      <x:c r="F1186" s="104"/>
      <x:c r="G1186" s="104">
        <x:f>G1182</x:f>
        <x:v>189749</x:v>
      </x:c>
      <x:c r="H1186" s="104">
        <x:f t="shared" si="215"/>
        <x:v>130926</x:v>
      </x:c>
      <x:c r="I1186" s="104"/>
      <x:c r="J1186" s="104"/>
      <x:c r="K1186" s="104">
        <x:f t="shared" si="216"/>
        <x:v>189749</x:v>
      </x:c>
      <x:c r="L1186" s="104">
        <x:f t="shared" si="217"/>
        <x:v>130926</x:v>
      </x:c>
      <x:c r="M1186" s="104"/>
      <x:c r="N1186" s="100"/>
    </x:row>
    <x:row r="1187" spans="1:14" s="5" customFormat="1" ht="19.5" customHeight="1">
      <x:c r="A1187" s="101" t="s">
        <x:v>862</x:v>
      </x:c>
      <x:c r="B1187" s="101" t="s">
        <x:v>229</x:v>
      </x:c>
      <x:c r="C1187" s="102">
        <x:v>0.26000000000000001</x:v>
      </x:c>
      <x:c r="D1187" s="103" t="s">
        <x:v>250</x:v>
      </x:c>
      <x:c r="E1187" s="104"/>
      <x:c r="F1187" s="104"/>
      <x:c r="G1187" s="104">
        <x:f>G1183</x:f>
        <x:v>148510</x:v>
      </x:c>
      <x:c r="H1187" s="104">
        <x:f t="shared" si="215"/>
        <x:v>38612</x:v>
      </x:c>
      <x:c r="I1187" s="104"/>
      <x:c r="J1187" s="104"/>
      <x:c r="K1187" s="104">
        <x:f t="shared" si="216"/>
        <x:v>148510</x:v>
      </x:c>
      <x:c r="L1187" s="104">
        <x:f t="shared" si="217"/>
        <x:v>38612</x:v>
      </x:c>
      <x:c r="M1187" s="104"/>
      <x:c r="N1187" s="100"/>
    </x:row>
    <x:row r="1188" spans="1:14" s="5" customFormat="1" ht="19.5" customHeight="1">
      <x:c r="A1188" s="101" t="s">
        <x:v>227</x:v>
      </x:c>
      <x:c r="B1188" s="101" t="s">
        <x:v>110</x:v>
      </x:c>
      <x:c r="C1188" s="102">
        <x:v>1.03</x:v>
      </x:c>
      <x:c r="D1188" s="103" t="s">
        <x:v>220</x:v>
      </x:c>
      <x:c r="E1188" s="104">
        <x:f>E1170</x:f>
        <x:v>21820</x:v>
      </x:c>
      <x:c r="F1188" s="104">
        <x:f t="shared" ref="F1188:F1196" si="218">INT(C1188*E1188)</x:f>
        <x:v>22474</x:v>
      </x:c>
      <x:c r="G1188" s="104">
        <x:f>G1170</x:f>
        <x:v>47849</x:v>
      </x:c>
      <x:c r="H1188" s="104">
        <x:f t="shared" si="215"/>
        <x:v>49284</x:v>
      </x:c>
      <x:c r="I1188" s="104">
        <x:f>I1170</x:f>
        <x:v>24867</x:v>
      </x:c>
      <x:c r="J1188" s="104">
        <x:f>INT(C1188*I1188)</x:f>
        <x:v>25613</x:v>
      </x:c>
      <x:c r="K1188" s="104">
        <x:f t="shared" si="216"/>
        <x:v>94536</x:v>
      </x:c>
      <x:c r="L1188" s="104">
        <x:f t="shared" si="217"/>
        <x:v>97371</x:v>
      </x:c>
      <x:c r="M1188" s="104"/>
      <x:c r="N1188" s="100"/>
    </x:row>
    <x:row r="1189" spans="1:14" s="5" customFormat="1" ht="19.5" customHeight="1">
      <x:c r="A1189" s="101" t="s">
        <x:v>1478</x:v>
      </x:c>
      <x:c r="B1189" s="101" t="s">
        <x:v>232</x:v>
      </x:c>
      <x:c r="C1189" s="102">
        <x:v>0.34000000000000002</x:v>
      </x:c>
      <x:c r="D1189" s="103" t="s">
        <x:v>220</x:v>
      </x:c>
      <x:c r="E1189" s="104">
        <x:f>E1185</x:f>
        <x:v>20024</x:v>
      </x:c>
      <x:c r="F1189" s="104">
        <x:f t="shared" si="218"/>
        <x:v>6808</x:v>
      </x:c>
      <x:c r="G1189" s="104">
        <x:f>G1185</x:f>
        <x:v>39645</x:v>
      </x:c>
      <x:c r="H1189" s="104">
        <x:f t="shared" si="215"/>
        <x:v>13479</x:v>
      </x:c>
      <x:c r="I1189" s="104">
        <x:f>I1185</x:f>
        <x:v>27133</x:v>
      </x:c>
      <x:c r="J1189" s="104">
        <x:f>INT(C1189*I1189)</x:f>
        <x:v>9225</x:v>
      </x:c>
      <x:c r="K1189" s="104">
        <x:f t="shared" si="216"/>
        <x:v>86802</x:v>
      </x:c>
      <x:c r="L1189" s="104">
        <x:f t="shared" si="217"/>
        <x:v>29512</x:v>
      </x:c>
      <x:c r="M1189" s="104"/>
      <x:c r="N1189" s="100"/>
    </x:row>
    <x:row r="1190" spans="1:14" s="5" customFormat="1" ht="19.5" customHeight="1">
      <x:c r="A1190" s="101" t="s">
        <x:v>332</x:v>
      </x:c>
      <x:c r="B1190" s="101" t="s">
        <x:v>1224</x:v>
      </x:c>
      <x:c r="C1190" s="102">
        <x:v>1</x:v>
      </x:c>
      <x:c r="D1190" s="103" t="s">
        <x:v>261</x:v>
      </x:c>
      <x:c r="E1190" s="104">
        <x:f>E217</x:f>
        <x:v>29900</x:v>
      </x:c>
      <x:c r="F1190" s="104">
        <x:f t="shared" si="218"/>
        <x:v>29900</x:v>
      </x:c>
      <x:c r="G1190" s="104"/>
      <x:c r="H1190" s="104"/>
      <x:c r="I1190" s="104"/>
      <x:c r="J1190" s="104"/>
      <x:c r="K1190" s="104">
        <x:f t="shared" si="216"/>
        <x:v>29900</x:v>
      </x:c>
      <x:c r="L1190" s="104">
        <x:f t="shared" si="217"/>
        <x:v>29900</x:v>
      </x:c>
      <x:c r="M1190" s="104"/>
      <x:c r="N1190" s="100"/>
    </x:row>
    <x:row r="1191" spans="1:14" s="5" customFormat="1" ht="19.5" customHeight="1">
      <x:c r="A1191" s="101" t="s">
        <x:v>748</x:v>
      </x:c>
      <x:c r="B1191" s="101" t="s">
        <x:v>86</x:v>
      </x:c>
      <x:c r="C1191" s="102">
        <x:v>40</x:v>
      </x:c>
      <x:c r="D1191" s="103" t="s">
        <x:v>266</x:v>
      </x:c>
      <x:c r="E1191" s="104">
        <x:f>E1173</x:f>
        <x:v>400</x:v>
      </x:c>
      <x:c r="F1191" s="104">
        <x:f t="shared" si="218"/>
        <x:v>16000</x:v>
      </x:c>
      <x:c r="G1191" s="104"/>
      <x:c r="H1191" s="104"/>
      <x:c r="I1191" s="104"/>
      <x:c r="J1191" s="104"/>
      <x:c r="K1191" s="104">
        <x:f t="shared" si="216"/>
        <x:v>400</x:v>
      </x:c>
      <x:c r="L1191" s="104">
        <x:f t="shared" si="217"/>
        <x:v>16000</x:v>
      </x:c>
      <x:c r="M1191" s="104"/>
      <x:c r="N1191" s="100"/>
    </x:row>
    <x:row r="1192" spans="1:14" s="5" customFormat="1" ht="19.5" customHeight="1">
      <x:c r="A1192" s="101" t="s">
        <x:v>239</x:v>
      </x:c>
      <x:c r="B1192" s="101" t="s">
        <x:v>1232</x:v>
      </x:c>
      <x:c r="C1192" s="102">
        <x:v>71.200000000000003</x:v>
      </x:c>
      <x:c r="D1192" s="103" t="s">
        <x:v>270</x:v>
      </x:c>
      <x:c r="E1192" s="104">
        <x:f>E1174</x:f>
        <x:v>33.299999999999997</x:v>
      </x:c>
      <x:c r="F1192" s="104">
        <x:f t="shared" si="218"/>
        <x:v>2370</x:v>
      </x:c>
      <x:c r="G1192" s="104"/>
      <x:c r="H1192" s="104"/>
      <x:c r="I1192" s="104"/>
      <x:c r="J1192" s="104"/>
      <x:c r="K1192" s="104">
        <x:f t="shared" si="216"/>
        <x:v>33.299999999999997</x:v>
      </x:c>
      <x:c r="L1192" s="104">
        <x:f t="shared" si="217"/>
        <x:v>2370</x:v>
      </x:c>
      <x:c r="M1192" s="104"/>
      <x:c r="N1192" s="100"/>
    </x:row>
    <x:row r="1193" spans="1:14" s="5" customFormat="1" ht="19.5" customHeight="1">
      <x:c r="A1193" s="101" t="s">
        <x:v>580</x:v>
      </x:c>
      <x:c r="B1193" s="101" t="s">
        <x:v>1337</x:v>
      </x:c>
      <x:c r="C1193" s="102">
        <x:v>26</x:v>
      </x:c>
      <x:c r="D1193" s="103" t="s">
        <x:v>270</x:v>
      </x:c>
      <x:c r="E1193" s="104">
        <x:f>E1175</x:f>
        <x:v>131</x:v>
      </x:c>
      <x:c r="F1193" s="104">
        <x:f t="shared" si="218"/>
        <x:v>3406</x:v>
      </x:c>
      <x:c r="G1193" s="104"/>
      <x:c r="H1193" s="104"/>
      <x:c r="I1193" s="104"/>
      <x:c r="J1193" s="104"/>
      <x:c r="K1193" s="104">
        <x:f t="shared" si="216"/>
        <x:v>131</x:v>
      </x:c>
      <x:c r="L1193" s="104">
        <x:f t="shared" si="217"/>
        <x:v>3406</x:v>
      </x:c>
      <x:c r="M1193" s="104"/>
      <x:c r="N1193" s="100"/>
    </x:row>
    <x:row r="1194" spans="1:14" s="5" customFormat="1" ht="19.5" customHeight="1">
      <x:c r="A1194" s="101" t="s">
        <x:v>190</x:v>
      </x:c>
      <x:c r="B1194" s="101" t="s">
        <x:v>572</x:v>
      </x:c>
      <x:c r="C1194" s="102">
        <x:v>4.4100000000000001</x:v>
      </x:c>
      <x:c r="D1194" s="103" t="s">
        <x:v>266</x:v>
      </x:c>
      <x:c r="E1194" s="104">
        <x:f>E1176</x:f>
        <x:v>1470</x:v>
      </x:c>
      <x:c r="F1194" s="104">
        <x:f t="shared" si="218"/>
        <x:v>6482</x:v>
      </x:c>
      <x:c r="G1194" s="104"/>
      <x:c r="H1194" s="104"/>
      <x:c r="I1194" s="104"/>
      <x:c r="J1194" s="104"/>
      <x:c r="K1194" s="104">
        <x:f t="shared" si="216"/>
        <x:v>1470</x:v>
      </x:c>
      <x:c r="L1194" s="104">
        <x:f t="shared" si="217"/>
        <x:v>6482</x:v>
      </x:c>
      <x:c r="M1194" s="104"/>
      <x:c r="N1194" s="100"/>
    </x:row>
    <x:row r="1195" spans="1:14" s="5" customFormat="1" ht="19.5" customHeight="1">
      <x:c r="A1195" s="101" t="s">
        <x:v>822</x:v>
      </x:c>
      <x:c r="B1195" s="111" t="str">
        <x:f>B1177</x:f>
        <x:v>트럭탑재형크레인 15톤</x:v>
      </x:c>
      <x:c r="C1195" s="102">
        <x:v>1</x:v>
      </x:c>
      <x:c r="D1195" s="103" t="s">
        <x:v>148</x:v>
      </x:c>
      <x:c r="E1195" s="104">
        <x:f>기계단가산출목록!F13</x:f>
        <x:v>1334</x:v>
      </x:c>
      <x:c r="F1195" s="104">
        <x:f t="shared" si="218"/>
        <x:v>1334</x:v>
      </x:c>
      <x:c r="G1195" s="104">
        <x:f>기계단가산출목록!G13</x:f>
        <x:v>2643</x:v>
      </x:c>
      <x:c r="H1195" s="104">
        <x:f>INT(C1195*G1195)</x:f>
        <x:v>2643</x:v>
      </x:c>
      <x:c r="I1195" s="104">
        <x:f>기계단가산출목록!H13</x:f>
        <x:v>1808</x:v>
      </x:c>
      <x:c r="J1195" s="104">
        <x:f>INT(C1195*I1195)</x:f>
        <x:v>1808</x:v>
      </x:c>
      <x:c r="K1195" s="104">
        <x:f t="shared" si="216"/>
        <x:v>5785</x:v>
      </x:c>
      <x:c r="L1195" s="104">
        <x:f t="shared" si="217"/>
        <x:v>5785</x:v>
      </x:c>
      <x:c r="M1195" s="104"/>
      <x:c r="N1195" s="100"/>
    </x:row>
    <x:row r="1196" spans="1:14" s="5" customFormat="1" ht="19.5" customHeight="1">
      <x:c r="A1196" s="101" t="s">
        <x:v>540</x:v>
      </x:c>
      <x:c r="B1196" s="111" t="str">
        <x:f>B1178</x:f>
        <x:v>트럭탑재형크레인 15톤</x:v>
      </x:c>
      <x:c r="C1196" s="102">
        <x:v>1</x:v>
      </x:c>
      <x:c r="D1196" s="103" t="s">
        <x:v>148</x:v>
      </x:c>
      <x:c r="E1196" s="104">
        <x:f>기계단가산출목록!F36</x:f>
        <x:v>8378</x:v>
      </x:c>
      <x:c r="F1196" s="104">
        <x:f t="shared" si="218"/>
        <x:v>8378</x:v>
      </x:c>
      <x:c r="G1196" s="104">
        <x:f>기계단가산출목록!G36</x:f>
        <x:v>16587</x:v>
      </x:c>
      <x:c r="H1196" s="104">
        <x:f>INT(C1196*G1196)</x:f>
        <x:v>16587</x:v>
      </x:c>
      <x:c r="I1196" s="104">
        <x:f>기계단가산출목록!H36</x:f>
        <x:v>11352</x:v>
      </x:c>
      <x:c r="J1196" s="104">
        <x:f>INT(C1196*I1196)</x:f>
        <x:v>11352</x:v>
      </x:c>
      <x:c r="K1196" s="104">
        <x:f t="shared" si="216"/>
        <x:v>36317</x:v>
      </x:c>
      <x:c r="L1196" s="104">
        <x:f t="shared" si="217"/>
        <x:v>36317</x:v>
      </x:c>
      <x:c r="M1196" s="104"/>
      <x:c r="N1196" s="100"/>
    </x:row>
    <x:row r="1197" spans="1:14" s="5" customFormat="1" ht="19.5" customHeight="1">
      <x:c r="A1197" s="101" t="s">
        <x:v>533</x:v>
      </x:c>
      <x:c r="B1197" s="101"/>
      <x:c r="C1197" s="102"/>
      <x:c r="D1197" s="103"/>
      <x:c r="E1197" s="104"/>
      <x:c r="F1197" s="104">
        <x:f>SUM(F1182:F1196)</x:f>
        <x:v>137180</x:v>
      </x:c>
      <x:c r="G1197" s="104"/>
      <x:c r="H1197" s="104">
        <x:f>SUM(H1182:H1196)</x:f>
        <x:v>626818</x:v>
      </x:c>
      <x:c r="I1197" s="104"/>
      <x:c r="J1197" s="104">
        <x:f>SUM(J1182:J1196)</x:f>
        <x:v>94952</x:v>
      </x:c>
      <x:c r="K1197" s="104"/>
      <x:c r="L1197" s="104">
        <x:f>SUM(F1197,H1197,J1197)</x:f>
        <x:v>858950</x:v>
      </x:c>
      <x:c r="M1197" s="104"/>
      <x:c r="N1197" s="100"/>
    </x:row>
    <x:row r="1198" spans="1:14" s="5" customFormat="1" ht="19.5" customHeight="1">
      <x:c r="A1198" s="105"/>
      <x:c r="B1198" s="105"/>
      <x:c r="C1198" s="106"/>
      <x:c r="D1198" s="107"/>
      <x:c r="E1198" s="108"/>
      <x:c r="F1198" s="108"/>
      <x:c r="G1198" s="108"/>
      <x:c r="H1198" s="108"/>
      <x:c r="I1198" s="108"/>
      <x:c r="J1198" s="108"/>
      <x:c r="K1198" s="108"/>
      <x:c r="L1198" s="108"/>
      <x:c r="M1198" s="108"/>
      <x:c r="N1198" s="100"/>
    </x:row>
    <x:row r="1199" spans="1:14" s="5" customFormat="1" ht="19.5" customHeight="1">
      <x:c r="A1199" s="96" t="s">
        <x:v>1120</x:v>
      </x:c>
      <x:c r="B1199" s="96" t="s">
        <x:v>233</x:v>
      </x:c>
      <x:c r="C1199" s="97"/>
      <x:c r="D1199" s="98" t="s">
        <x:v>148</x:v>
      </x:c>
      <x:c r="E1199" s="99"/>
      <x:c r="F1199" s="99"/>
      <x:c r="G1199" s="99"/>
      <x:c r="H1199" s="99"/>
      <x:c r="I1199" s="99"/>
      <x:c r="J1199" s="99"/>
      <x:c r="K1199" s="99"/>
      <x:c r="L1199" s="99"/>
      <x:c r="M1199" s="99"/>
      <x:c r="N1199" s="100"/>
    </x:row>
    <x:row r="1200" spans="1:14" s="5" customFormat="1" ht="19.5" customHeight="1">
      <x:c r="A1200" s="101" t="s">
        <x:v>153</x:v>
      </x:c>
      <x:c r="B1200" s="101" t="s">
        <x:v>281</x:v>
      </x:c>
      <x:c r="C1200" s="102">
        <x:v>1.5700000000000001</x:v>
      </x:c>
      <x:c r="D1200" s="103" t="s">
        <x:v>250</x:v>
      </x:c>
      <x:c r="E1200" s="104"/>
      <x:c r="F1200" s="104"/>
      <x:c r="G1200" s="104">
        <x:f>G1182</x:f>
        <x:v>189749</x:v>
      </x:c>
      <x:c r="H1200" s="104">
        <x:f t="shared" ref="H1200:H1207" si="219">INT(C1200*G1200)</x:f>
        <x:v>297905</x:v>
      </x:c>
      <x:c r="I1200" s="104"/>
      <x:c r="J1200" s="104"/>
      <x:c r="K1200" s="104">
        <x:f t="shared" ref="K1200:K1214" si="220">SUM(E1200,G1200,I1200)</x:f>
        <x:v>189749</x:v>
      </x:c>
      <x:c r="L1200" s="104">
        <x:f t="shared" ref="L1200:L1214" si="221">SUM(F1200,H1200,J1200)</x:f>
        <x:v>297905</x:v>
      </x:c>
      <x:c r="M1200" s="104"/>
      <x:c r="N1200" s="100"/>
    </x:row>
    <x:row r="1201" spans="1:14" s="5" customFormat="1" ht="19.5" customHeight="1">
      <x:c r="A1201" s="101" t="s">
        <x:v>862</x:v>
      </x:c>
      <x:c r="B1201" s="101" t="s">
        <x:v>281</x:v>
      </x:c>
      <x:c r="C1201" s="102">
        <x:v>0.25</x:v>
      </x:c>
      <x:c r="D1201" s="103" t="s">
        <x:v>250</x:v>
      </x:c>
      <x:c r="E1201" s="104"/>
      <x:c r="F1201" s="104"/>
      <x:c r="G1201" s="104">
        <x:f>G1183</x:f>
        <x:v>148510</x:v>
      </x:c>
      <x:c r="H1201" s="104">
        <x:f t="shared" si="219"/>
        <x:v>37127</x:v>
      </x:c>
      <x:c r="I1201" s="104"/>
      <x:c r="J1201" s="104"/>
      <x:c r="K1201" s="104">
        <x:f t="shared" si="220"/>
        <x:v>148510</x:v>
      </x:c>
      <x:c r="L1201" s="104">
        <x:f t="shared" si="221"/>
        <x:v>37127</x:v>
      </x:c>
      <x:c r="M1201" s="104"/>
      <x:c r="N1201" s="100"/>
    </x:row>
    <x:row r="1202" spans="1:14" s="5" customFormat="1" ht="19.5" customHeight="1">
      <x:c r="A1202" s="101" t="s">
        <x:v>227</x:v>
      </x:c>
      <x:c r="B1202" s="101" t="s">
        <x:v>110</x:v>
      </x:c>
      <x:c r="C1202" s="102">
        <x:v>1.74</x:v>
      </x:c>
      <x:c r="D1202" s="103" t="s">
        <x:v>220</x:v>
      </x:c>
      <x:c r="E1202" s="104">
        <x:f>E1206</x:f>
        <x:v>21820</x:v>
      </x:c>
      <x:c r="F1202" s="104">
        <x:f>INT(C1202*E1202)</x:f>
        <x:v>37966</x:v>
      </x:c>
      <x:c r="G1202" s="104">
        <x:f>G1206</x:f>
        <x:v>47849</x:v>
      </x:c>
      <x:c r="H1202" s="104">
        <x:f t="shared" si="219"/>
        <x:v>83257</x:v>
      </x:c>
      <x:c r="I1202" s="104">
        <x:f>I1206</x:f>
        <x:v>24867</x:v>
      </x:c>
      <x:c r="J1202" s="104">
        <x:f>INT(C1202*I1202)</x:f>
        <x:v>43268</x:v>
      </x:c>
      <x:c r="K1202" s="104">
        <x:f t="shared" si="220"/>
        <x:v>94536</x:v>
      </x:c>
      <x:c r="L1202" s="104">
        <x:f t="shared" si="221"/>
        <x:v>164491</x:v>
      </x:c>
      <x:c r="M1202" s="104"/>
      <x:c r="N1202" s="100"/>
    </x:row>
    <x:row r="1203" spans="1:14" s="5" customFormat="1" ht="19.5" customHeight="1">
      <x:c r="A1203" s="101" t="s">
        <x:v>550</x:v>
      </x:c>
      <x:c r="B1203" s="101" t="s">
        <x:v>193</x:v>
      </x:c>
      <x:c r="C1203" s="102">
        <x:v>0.34999999999999998</x:v>
      </x:c>
      <x:c r="D1203" s="103" t="s">
        <x:v>220</x:v>
      </x:c>
      <x:c r="E1203" s="104">
        <x:f>건설기계목록!E7</x:f>
        <x:v>12861</x:v>
      </x:c>
      <x:c r="F1203" s="104">
        <x:f>INT(C1203*E1203)</x:f>
        <x:v>4501</x:v>
      </x:c>
      <x:c r="G1203" s="104">
        <x:f>건설기계목록!F7</x:f>
        <x:v>47849</x:v>
      </x:c>
      <x:c r="H1203" s="104">
        <x:f t="shared" si="219"/>
        <x:v>16747</x:v>
      </x:c>
      <x:c r="I1203" s="104">
        <x:f>건설기계목록!G7</x:f>
        <x:v>54842</x:v>
      </x:c>
      <x:c r="J1203" s="104">
        <x:f>INT(C1203*I1203)</x:f>
        <x:v>19194</x:v>
      </x:c>
      <x:c r="K1203" s="104">
        <x:f t="shared" si="220"/>
        <x:v>115552</x:v>
      </x:c>
      <x:c r="L1203" s="104">
        <x:f t="shared" si="221"/>
        <x:v>40442</x:v>
      </x:c>
      <x:c r="M1203" s="104"/>
      <x:c r="N1203" s="100"/>
    </x:row>
    <x:row r="1204" spans="1:14" s="5" customFormat="1" ht="19.5" customHeight="1">
      <x:c r="A1204" s="101" t="s">
        <x:v>153</x:v>
      </x:c>
      <x:c r="B1204" s="101" t="s">
        <x:v>229</x:v>
      </x:c>
      <x:c r="C1204" s="102">
        <x:v>0.82999999999999996</x:v>
      </x:c>
      <x:c r="D1204" s="103" t="s">
        <x:v>250</x:v>
      </x:c>
      <x:c r="E1204" s="104"/>
      <x:c r="F1204" s="104"/>
      <x:c r="G1204" s="104">
        <x:f>G1200</x:f>
        <x:v>189749</x:v>
      </x:c>
      <x:c r="H1204" s="104">
        <x:f t="shared" si="219"/>
        <x:v>157491</x:v>
      </x:c>
      <x:c r="I1204" s="104"/>
      <x:c r="J1204" s="104"/>
      <x:c r="K1204" s="104">
        <x:f t="shared" si="220"/>
        <x:v>189749</x:v>
      </x:c>
      <x:c r="L1204" s="104">
        <x:f t="shared" si="221"/>
        <x:v>157491</x:v>
      </x:c>
      <x:c r="M1204" s="104"/>
      <x:c r="N1204" s="100"/>
    </x:row>
    <x:row r="1205" spans="1:14" s="5" customFormat="1" ht="19.5" customHeight="1">
      <x:c r="A1205" s="101" t="s">
        <x:v>862</x:v>
      </x:c>
      <x:c r="B1205" s="101" t="s">
        <x:v>229</x:v>
      </x:c>
      <x:c r="C1205" s="102">
        <x:v>0.29999999999999999</x:v>
      </x:c>
      <x:c r="D1205" s="103" t="s">
        <x:v>250</x:v>
      </x:c>
      <x:c r="E1205" s="104"/>
      <x:c r="F1205" s="104"/>
      <x:c r="G1205" s="104">
        <x:f>G1201</x:f>
        <x:v>148510</x:v>
      </x:c>
      <x:c r="H1205" s="104">
        <x:f t="shared" si="219"/>
        <x:v>44553</x:v>
      </x:c>
      <x:c r="I1205" s="104"/>
      <x:c r="J1205" s="104"/>
      <x:c r="K1205" s="104">
        <x:f t="shared" si="220"/>
        <x:v>148510</x:v>
      </x:c>
      <x:c r="L1205" s="104">
        <x:f t="shared" si="221"/>
        <x:v>44553</x:v>
      </x:c>
      <x:c r="M1205" s="104"/>
      <x:c r="N1205" s="100"/>
    </x:row>
    <x:row r="1206" spans="1:14" s="5" customFormat="1" ht="19.5" customHeight="1">
      <x:c r="A1206" s="101" t="s">
        <x:v>227</x:v>
      </x:c>
      <x:c r="B1206" s="101" t="s">
        <x:v>110</x:v>
      </x:c>
      <x:c r="C1206" s="102">
        <x:v>1.21</x:v>
      </x:c>
      <x:c r="D1206" s="103" t="s">
        <x:v>220</x:v>
      </x:c>
      <x:c r="E1206" s="104">
        <x:f>E1188</x:f>
        <x:v>21820</x:v>
      </x:c>
      <x:c r="F1206" s="104">
        <x:f t="shared" ref="F1206:F1214" si="222">INT(C1206*E1206)</x:f>
        <x:v>26402</x:v>
      </x:c>
      <x:c r="G1206" s="104">
        <x:f>G1188</x:f>
        <x:v>47849</x:v>
      </x:c>
      <x:c r="H1206" s="104">
        <x:f t="shared" si="219"/>
        <x:v>57897</x:v>
      </x:c>
      <x:c r="I1206" s="104">
        <x:f>I1188</x:f>
        <x:v>24867</x:v>
      </x:c>
      <x:c r="J1206" s="104">
        <x:f>INT(C1206*I1206)</x:f>
        <x:v>30089</x:v>
      </x:c>
      <x:c r="K1206" s="104">
        <x:f t="shared" si="220"/>
        <x:v>94536</x:v>
      </x:c>
      <x:c r="L1206" s="104">
        <x:f t="shared" si="221"/>
        <x:v>114388</x:v>
      </x:c>
      <x:c r="M1206" s="104"/>
      <x:c r="N1206" s="100"/>
    </x:row>
    <x:row r="1207" spans="1:14" s="5" customFormat="1" ht="19.5" customHeight="1">
      <x:c r="A1207" s="101" t="s">
        <x:v>1478</x:v>
      </x:c>
      <x:c r="B1207" s="101" t="s">
        <x:v>232</x:v>
      </x:c>
      <x:c r="C1207" s="102">
        <x:v>0.41999999999999998</x:v>
      </x:c>
      <x:c r="D1207" s="103" t="s">
        <x:v>220</x:v>
      </x:c>
      <x:c r="E1207" s="104">
        <x:f>E1189</x:f>
        <x:v>20024</x:v>
      </x:c>
      <x:c r="F1207" s="104">
        <x:f t="shared" si="222"/>
        <x:v>8410</x:v>
      </x:c>
      <x:c r="G1207" s="104">
        <x:f>G1189</x:f>
        <x:v>39645</x:v>
      </x:c>
      <x:c r="H1207" s="104">
        <x:f t="shared" si="219"/>
        <x:v>16650</x:v>
      </x:c>
      <x:c r="I1207" s="104">
        <x:f>I1189</x:f>
        <x:v>27133</x:v>
      </x:c>
      <x:c r="J1207" s="104">
        <x:f>INT(C1207*I1207)</x:f>
        <x:v>11395</x:v>
      </x:c>
      <x:c r="K1207" s="104">
        <x:f t="shared" si="220"/>
        <x:v>86802</x:v>
      </x:c>
      <x:c r="L1207" s="104">
        <x:f t="shared" si="221"/>
        <x:v>36455</x:v>
      </x:c>
      <x:c r="M1207" s="104"/>
      <x:c r="N1207" s="100"/>
    </x:row>
    <x:row r="1208" spans="1:14" s="5" customFormat="1" ht="19.5" customHeight="1">
      <x:c r="A1208" s="101" t="s">
        <x:v>332</x:v>
      </x:c>
      <x:c r="B1208" s="101" t="s">
        <x:v>1224</x:v>
      </x:c>
      <x:c r="C1208" s="102">
        <x:v>1</x:v>
      </x:c>
      <x:c r="D1208" s="103" t="s">
        <x:v>261</x:v>
      </x:c>
      <x:c r="E1208" s="104">
        <x:f>E233</x:f>
        <x:v>29900</x:v>
      </x:c>
      <x:c r="F1208" s="104">
        <x:f t="shared" si="222"/>
        <x:v>29900</x:v>
      </x:c>
      <x:c r="G1208" s="104"/>
      <x:c r="H1208" s="104"/>
      <x:c r="I1208" s="104"/>
      <x:c r="J1208" s="104"/>
      <x:c r="K1208" s="104">
        <x:f t="shared" si="220"/>
        <x:v>29900</x:v>
      </x:c>
      <x:c r="L1208" s="104">
        <x:f t="shared" si="221"/>
        <x:v>29900</x:v>
      </x:c>
      <x:c r="M1208" s="104"/>
      <x:c r="N1208" s="100"/>
    </x:row>
    <x:row r="1209" spans="1:14" s="5" customFormat="1" ht="19.5" customHeight="1">
      <x:c r="A1209" s="101" t="s">
        <x:v>748</x:v>
      </x:c>
      <x:c r="B1209" s="101" t="s">
        <x:v>86</x:v>
      </x:c>
      <x:c r="C1209" s="102">
        <x:v>50</x:v>
      </x:c>
      <x:c r="D1209" s="103" t="s">
        <x:v>266</x:v>
      </x:c>
      <x:c r="E1209" s="104">
        <x:f>E1191</x:f>
        <x:v>400</x:v>
      </x:c>
      <x:c r="F1209" s="104">
        <x:f t="shared" si="222"/>
        <x:v>20000</x:v>
      </x:c>
      <x:c r="G1209" s="104"/>
      <x:c r="H1209" s="104"/>
      <x:c r="I1209" s="104"/>
      <x:c r="J1209" s="104"/>
      <x:c r="K1209" s="104">
        <x:f t="shared" si="220"/>
        <x:v>400</x:v>
      </x:c>
      <x:c r="L1209" s="104">
        <x:f t="shared" si="221"/>
        <x:v>20000</x:v>
      </x:c>
      <x:c r="M1209" s="104"/>
      <x:c r="N1209" s="100"/>
    </x:row>
    <x:row r="1210" spans="1:14" s="5" customFormat="1" ht="19.5" customHeight="1">
      <x:c r="A1210" s="101" t="s">
        <x:v>239</x:v>
      </x:c>
      <x:c r="B1210" s="101" t="s">
        <x:v>1232</x:v>
      </x:c>
      <x:c r="C1210" s="102">
        <x:v>82.299999999999997</x:v>
      </x:c>
      <x:c r="D1210" s="103" t="s">
        <x:v>270</x:v>
      </x:c>
      <x:c r="E1210" s="104">
        <x:f>E1192</x:f>
        <x:v>33.299999999999997</x:v>
      </x:c>
      <x:c r="F1210" s="104">
        <x:f t="shared" si="222"/>
        <x:v>2740</x:v>
      </x:c>
      <x:c r="G1210" s="104"/>
      <x:c r="H1210" s="104"/>
      <x:c r="I1210" s="104"/>
      <x:c r="J1210" s="104"/>
      <x:c r="K1210" s="104">
        <x:f t="shared" si="220"/>
        <x:v>33.299999999999997</x:v>
      </x:c>
      <x:c r="L1210" s="104">
        <x:f t="shared" si="221"/>
        <x:v>2740</x:v>
      </x:c>
      <x:c r="M1210" s="104"/>
      <x:c r="N1210" s="100"/>
    </x:row>
    <x:row r="1211" spans="1:14" s="5" customFormat="1" ht="19.5" customHeight="1">
      <x:c r="A1211" s="101" t="s">
        <x:v>580</x:v>
      </x:c>
      <x:c r="B1211" s="101" t="s">
        <x:v>1337</x:v>
      </x:c>
      <x:c r="C1211" s="102">
        <x:v>33.899999999999999</x:v>
      </x:c>
      <x:c r="D1211" s="103" t="s">
        <x:v>270</x:v>
      </x:c>
      <x:c r="E1211" s="104">
        <x:f>E1193</x:f>
        <x:v>131</x:v>
      </x:c>
      <x:c r="F1211" s="104">
        <x:f t="shared" si="222"/>
        <x:v>4440</x:v>
      </x:c>
      <x:c r="G1211" s="104"/>
      <x:c r="H1211" s="104"/>
      <x:c r="I1211" s="104"/>
      <x:c r="J1211" s="104"/>
      <x:c r="K1211" s="104">
        <x:f t="shared" si="220"/>
        <x:v>131</x:v>
      </x:c>
      <x:c r="L1211" s="104">
        <x:f t="shared" si="221"/>
        <x:v>4440</x:v>
      </x:c>
      <x:c r="M1211" s="104"/>
      <x:c r="N1211" s="100"/>
    </x:row>
    <x:row r="1212" spans="1:14" s="5" customFormat="1" ht="19.5" customHeight="1">
      <x:c r="A1212" s="101" t="s">
        <x:v>190</x:v>
      </x:c>
      <x:c r="B1212" s="101" t="s">
        <x:v>572</x:v>
      </x:c>
      <x:c r="C1212" s="102">
        <x:v>5.7599999999999998</x:v>
      </x:c>
      <x:c r="D1212" s="103" t="s">
        <x:v>266</x:v>
      </x:c>
      <x:c r="E1212" s="104">
        <x:f>E1194</x:f>
        <x:v>1470</x:v>
      </x:c>
      <x:c r="F1212" s="104">
        <x:f t="shared" si="222"/>
        <x:v>8467</x:v>
      </x:c>
      <x:c r="G1212" s="104"/>
      <x:c r="H1212" s="104"/>
      <x:c r="I1212" s="104"/>
      <x:c r="J1212" s="104"/>
      <x:c r="K1212" s="104">
        <x:f t="shared" si="220"/>
        <x:v>1470</x:v>
      </x:c>
      <x:c r="L1212" s="104">
        <x:f t="shared" si="221"/>
        <x:v>8467</x:v>
      </x:c>
      <x:c r="M1212" s="104"/>
      <x:c r="N1212" s="100"/>
    </x:row>
    <x:row r="1213" spans="1:14" s="5" customFormat="1" ht="19.5" customHeight="1">
      <x:c r="A1213" s="101" t="s">
        <x:v>822</x:v>
      </x:c>
      <x:c r="B1213" s="101" t="s">
        <x:v>1042</x:v>
      </x:c>
      <x:c r="C1213" s="102">
        <x:v>1</x:v>
      </x:c>
      <x:c r="D1213" s="103" t="s">
        <x:v>148</x:v>
      </x:c>
      <x:c r="E1213" s="104">
        <x:f>기계단가산출목록!F14</x:f>
        <x:v>964</x:v>
      </x:c>
      <x:c r="F1213" s="104">
        <x:f t="shared" si="222"/>
        <x:v>964</x:v>
      </x:c>
      <x:c r="G1213" s="104">
        <x:f>기계단가산출목록!G14</x:f>
        <x:v>3589</x:v>
      </x:c>
      <x:c r="H1213" s="104">
        <x:f>INT(C1213*G1213)</x:f>
        <x:v>3589</x:v>
      </x:c>
      <x:c r="I1213" s="104">
        <x:f>기계단가산출목록!H14</x:f>
        <x:v>4114</x:v>
      </x:c>
      <x:c r="J1213" s="104">
        <x:f>INT(C1213*I1213)</x:f>
        <x:v>4114</x:v>
      </x:c>
      <x:c r="K1213" s="104">
        <x:f t="shared" si="220"/>
        <x:v>8667</x:v>
      </x:c>
      <x:c r="L1213" s="104">
        <x:f t="shared" si="221"/>
        <x:v>8667</x:v>
      </x:c>
      <x:c r="M1213" s="104"/>
      <x:c r="N1213" s="100"/>
    </x:row>
    <x:row r="1214" spans="1:14" s="5" customFormat="1" ht="19.5" customHeight="1">
      <x:c r="A1214" s="101" t="s">
        <x:v>540</x:v>
      </x:c>
      <x:c r="B1214" s="101" t="s">
        <x:v>13</x:v>
      </x:c>
      <x:c r="C1214" s="102">
        <x:v>1</x:v>
      </x:c>
      <x:c r="D1214" s="103" t="s">
        <x:v>148</x:v>
      </x:c>
      <x:c r="E1214" s="104">
        <x:f>기계단가산출목록!F37</x:f>
        <x:v>14867</x:v>
      </x:c>
      <x:c r="F1214" s="104">
        <x:f t="shared" si="222"/>
        <x:v>14867</x:v>
      </x:c>
      <x:c r="G1214" s="104">
        <x:f>기계단가산출목록!G37</x:f>
        <x:v>16942</x:v>
      </x:c>
      <x:c r="H1214" s="104">
        <x:f>INT(C1214*G1214)</x:f>
        <x:v>16942</x:v>
      </x:c>
      <x:c r="I1214" s="104">
        <x:f>기계단가산출목록!H37</x:f>
        <x:v>6670</x:v>
      </x:c>
      <x:c r="J1214" s="104">
        <x:f>INT(C1214*I1214)</x:f>
        <x:v>6670</x:v>
      </x:c>
      <x:c r="K1214" s="104">
        <x:f t="shared" si="220"/>
        <x:v>38479</x:v>
      </x:c>
      <x:c r="L1214" s="104">
        <x:f t="shared" si="221"/>
        <x:v>38479</x:v>
      </x:c>
      <x:c r="M1214" s="104"/>
      <x:c r="N1214" s="100"/>
    </x:row>
    <x:row r="1215" spans="1:14" s="5" customFormat="1" ht="19.5" customHeight="1">
      <x:c r="A1215" s="101" t="s">
        <x:v>533</x:v>
      </x:c>
      <x:c r="B1215" s="101"/>
      <x:c r="C1215" s="102"/>
      <x:c r="D1215" s="103"/>
      <x:c r="E1215" s="104"/>
      <x:c r="F1215" s="104">
        <x:f>SUM(F1200:F1214)</x:f>
        <x:v>158657</x:v>
      </x:c>
      <x:c r="G1215" s="104"/>
      <x:c r="H1215" s="104">
        <x:f>SUM(H1200:H1214)</x:f>
        <x:v>732158</x:v>
      </x:c>
      <x:c r="I1215" s="104"/>
      <x:c r="J1215" s="104">
        <x:f>SUM(J1200:J1214)</x:f>
        <x:v>114730</x:v>
      </x:c>
      <x:c r="K1215" s="104"/>
      <x:c r="L1215" s="104">
        <x:f>SUM(F1215,H1215,J1215)</x:f>
        <x:v>1005545</x:v>
      </x:c>
      <x:c r="M1215" s="104"/>
      <x:c r="N1215" s="100"/>
    </x:row>
    <x:row r="1216" spans="1:14" s="5" customFormat="1" ht="19.5" customHeight="1">
      <x:c r="A1216" s="105"/>
      <x:c r="B1216" s="105"/>
      <x:c r="C1216" s="106"/>
      <x:c r="D1216" s="107"/>
      <x:c r="E1216" s="108"/>
      <x:c r="F1216" s="108"/>
      <x:c r="G1216" s="108"/>
      <x:c r="H1216" s="108"/>
      <x:c r="I1216" s="108"/>
      <x:c r="J1216" s="108"/>
      <x:c r="K1216" s="108"/>
      <x:c r="L1216" s="108"/>
      <x:c r="M1216" s="108"/>
      <x:c r="N1216" s="100"/>
    </x:row>
    <x:row r="1217" spans="1:14" s="5" customFormat="1" ht="19.5" customHeight="1">
      <x:c r="A1217" s="96" t="s">
        <x:v>1038</x:v>
      </x:c>
      <x:c r="B1217" s="96" t="s">
        <x:v>333</x:v>
      </x:c>
      <x:c r="C1217" s="97"/>
      <x:c r="D1217" s="98" t="s">
        <x:v>148</x:v>
      </x:c>
      <x:c r="E1217" s="99"/>
      <x:c r="F1217" s="99"/>
      <x:c r="G1217" s="99"/>
      <x:c r="H1217" s="99"/>
      <x:c r="I1217" s="99"/>
      <x:c r="J1217" s="99"/>
      <x:c r="K1217" s="99"/>
      <x:c r="L1217" s="99"/>
      <x:c r="M1217" s="99"/>
      <x:c r="N1217" s="100"/>
    </x:row>
    <x:row r="1218" spans="1:14" s="5" customFormat="1" ht="19.5" customHeight="1">
      <x:c r="A1218" s="101" t="s">
        <x:v>153</x:v>
      </x:c>
      <x:c r="B1218" s="101" t="s">
        <x:v>281</x:v>
      </x:c>
      <x:c r="C1218" s="102">
        <x:v>1.8</x:v>
      </x:c>
      <x:c r="D1218" s="103" t="s">
        <x:v>250</x:v>
      </x:c>
      <x:c r="E1218" s="104"/>
      <x:c r="F1218" s="104"/>
      <x:c r="G1218" s="104">
        <x:f>G1200</x:f>
        <x:v>189749</x:v>
      </x:c>
      <x:c r="H1218" s="104">
        <x:f t="shared" ref="H1218:H1225" si="223">INT(C1218*G1218)</x:f>
        <x:v>341548</x:v>
      </x:c>
      <x:c r="I1218" s="104"/>
      <x:c r="J1218" s="104"/>
      <x:c r="K1218" s="104">
        <x:f t="shared" ref="K1218:K1232" si="224">SUM(E1218,G1218,I1218)</x:f>
        <x:v>189749</x:v>
      </x:c>
      <x:c r="L1218" s="104">
        <x:f t="shared" ref="L1218:L1232" si="225">SUM(F1218,H1218,J1218)</x:f>
        <x:v>341548</x:v>
      </x:c>
      <x:c r="M1218" s="104"/>
      <x:c r="N1218" s="100"/>
    </x:row>
    <x:row r="1219" spans="1:14" s="5" customFormat="1" ht="19.5" customHeight="1">
      <x:c r="A1219" s="101" t="s">
        <x:v>862</x:v>
      </x:c>
      <x:c r="B1219" s="101" t="s">
        <x:v>281</x:v>
      </x:c>
      <x:c r="C1219" s="102">
        <x:v>0.28000000000000003</x:v>
      </x:c>
      <x:c r="D1219" s="103" t="s">
        <x:v>250</x:v>
      </x:c>
      <x:c r="E1219" s="104"/>
      <x:c r="F1219" s="104"/>
      <x:c r="G1219" s="104">
        <x:f>G1201</x:f>
        <x:v>148510</x:v>
      </x:c>
      <x:c r="H1219" s="104">
        <x:f t="shared" si="223"/>
        <x:v>41582</x:v>
      </x:c>
      <x:c r="I1219" s="104"/>
      <x:c r="J1219" s="104"/>
      <x:c r="K1219" s="104">
        <x:f t="shared" si="224"/>
        <x:v>148510</x:v>
      </x:c>
      <x:c r="L1219" s="104">
        <x:f t="shared" si="225"/>
        <x:v>41582</x:v>
      </x:c>
      <x:c r="M1219" s="104"/>
      <x:c r="N1219" s="100"/>
    </x:row>
    <x:row r="1220" spans="1:14" s="5" customFormat="1" ht="19.5" customHeight="1">
      <x:c r="A1220" s="101" t="s">
        <x:v>227</x:v>
      </x:c>
      <x:c r="B1220" s="101" t="s">
        <x:v>110</x:v>
      </x:c>
      <x:c r="C1220" s="102">
        <x:v>1.9399999999999999</x:v>
      </x:c>
      <x:c r="D1220" s="103" t="s">
        <x:v>220</x:v>
      </x:c>
      <x:c r="E1220" s="104">
        <x:f>E1224</x:f>
        <x:v>21820</x:v>
      </x:c>
      <x:c r="F1220" s="104">
        <x:f>INT(C1220*E1220)</x:f>
        <x:v>42330</x:v>
      </x:c>
      <x:c r="G1220" s="104">
        <x:f>G1224</x:f>
        <x:v>47849</x:v>
      </x:c>
      <x:c r="H1220" s="104">
        <x:f t="shared" si="223"/>
        <x:v>92827</x:v>
      </x:c>
      <x:c r="I1220" s="104">
        <x:f>I1224</x:f>
        <x:v>24867</x:v>
      </x:c>
      <x:c r="J1220" s="104">
        <x:f>INT(C1220*I1220)</x:f>
        <x:v>48241</x:v>
      </x:c>
      <x:c r="K1220" s="104">
        <x:f t="shared" si="224"/>
        <x:v>94536</x:v>
      </x:c>
      <x:c r="L1220" s="104">
        <x:f t="shared" si="225"/>
        <x:v>183398</x:v>
      </x:c>
      <x:c r="M1220" s="104"/>
      <x:c r="N1220" s="100"/>
    </x:row>
    <x:row r="1221" spans="1:14" s="5" customFormat="1" ht="19.5" customHeight="1">
      <x:c r="A1221" s="101" t="s">
        <x:v>550</x:v>
      </x:c>
      <x:c r="B1221" s="101" t="s">
        <x:v>193</x:v>
      </x:c>
      <x:c r="C1221" s="102">
        <x:v>0.39000000000000001</x:v>
      </x:c>
      <x:c r="D1221" s="103" t="s">
        <x:v>220</x:v>
      </x:c>
      <x:c r="E1221" s="104">
        <x:f>SUM(E1203)</x:f>
        <x:v>12861</x:v>
      </x:c>
      <x:c r="F1221" s="104">
        <x:f>INT(C1221*E1221)</x:f>
        <x:v>5015</x:v>
      </x:c>
      <x:c r="G1221" s="104">
        <x:f>SUM(G1203)</x:f>
        <x:v>47849</x:v>
      </x:c>
      <x:c r="H1221" s="104">
        <x:f t="shared" si="223"/>
        <x:v>18661</x:v>
      </x:c>
      <x:c r="I1221" s="104">
        <x:f>SUM(I1203)</x:f>
        <x:v>54842</x:v>
      </x:c>
      <x:c r="J1221" s="104">
        <x:f>INT(C1221*I1221)</x:f>
        <x:v>21388</x:v>
      </x:c>
      <x:c r="K1221" s="104">
        <x:f t="shared" si="224"/>
        <x:v>115552</x:v>
      </x:c>
      <x:c r="L1221" s="104">
        <x:f t="shared" si="225"/>
        <x:v>45064</x:v>
      </x:c>
      <x:c r="M1221" s="104"/>
      <x:c r="N1221" s="100"/>
    </x:row>
    <x:row r="1222" spans="1:14" s="5" customFormat="1" ht="19.5" customHeight="1">
      <x:c r="A1222" s="101" t="s">
        <x:v>153</x:v>
      </x:c>
      <x:c r="B1222" s="101" t="s">
        <x:v>229</x:v>
      </x:c>
      <x:c r="C1222" s="102">
        <x:v>0.96999999999999997</x:v>
      </x:c>
      <x:c r="D1222" s="103" t="s">
        <x:v>250</x:v>
      </x:c>
      <x:c r="E1222" s="104"/>
      <x:c r="F1222" s="104"/>
      <x:c r="G1222" s="104">
        <x:f>G1218</x:f>
        <x:v>189749</x:v>
      </x:c>
      <x:c r="H1222" s="104">
        <x:f t="shared" si="223"/>
        <x:v>184056</x:v>
      </x:c>
      <x:c r="I1222" s="104"/>
      <x:c r="J1222" s="104"/>
      <x:c r="K1222" s="104">
        <x:f t="shared" si="224"/>
        <x:v>189749</x:v>
      </x:c>
      <x:c r="L1222" s="104">
        <x:f t="shared" si="225"/>
        <x:v>184056</x:v>
      </x:c>
      <x:c r="M1222" s="104"/>
      <x:c r="N1222" s="100"/>
    </x:row>
    <x:row r="1223" spans="1:14" s="5" customFormat="1" ht="19.5" customHeight="1">
      <x:c r="A1223" s="101" t="s">
        <x:v>862</x:v>
      </x:c>
      <x:c r="B1223" s="101" t="s">
        <x:v>229</x:v>
      </x:c>
      <x:c r="C1223" s="102">
        <x:v>0.34999999999999998</x:v>
      </x:c>
      <x:c r="D1223" s="103" t="s">
        <x:v>250</x:v>
      </x:c>
      <x:c r="E1223" s="104"/>
      <x:c r="F1223" s="104"/>
      <x:c r="G1223" s="104">
        <x:f>G1219</x:f>
        <x:v>148510</x:v>
      </x:c>
      <x:c r="H1223" s="104">
        <x:f t="shared" si="223"/>
        <x:v>51978</x:v>
      </x:c>
      <x:c r="I1223" s="104"/>
      <x:c r="J1223" s="104"/>
      <x:c r="K1223" s="104">
        <x:f t="shared" si="224"/>
        <x:v>148510</x:v>
      </x:c>
      <x:c r="L1223" s="104">
        <x:f t="shared" si="225"/>
        <x:v>51978</x:v>
      </x:c>
      <x:c r="M1223" s="104"/>
      <x:c r="N1223" s="100"/>
    </x:row>
    <x:row r="1224" spans="1:14" s="5" customFormat="1" ht="19.5" customHeight="1">
      <x:c r="A1224" s="101" t="s">
        <x:v>227</x:v>
      </x:c>
      <x:c r="B1224" s="101" t="s">
        <x:v>110</x:v>
      </x:c>
      <x:c r="C1224" s="102">
        <x:v>1.3899999999999999</x:v>
      </x:c>
      <x:c r="D1224" s="103" t="s">
        <x:v>220</x:v>
      </x:c>
      <x:c r="E1224" s="104">
        <x:f>E1206</x:f>
        <x:v>21820</x:v>
      </x:c>
      <x:c r="F1224" s="104">
        <x:f t="shared" ref="F1224:F1232" si="226">INT(C1224*E1224)</x:f>
        <x:v>30329</x:v>
      </x:c>
      <x:c r="G1224" s="104">
        <x:f>G1206</x:f>
        <x:v>47849</x:v>
      </x:c>
      <x:c r="H1224" s="104">
        <x:f t="shared" si="223"/>
        <x:v>66510</x:v>
      </x:c>
      <x:c r="I1224" s="104">
        <x:f>I1206</x:f>
        <x:v>24867</x:v>
      </x:c>
      <x:c r="J1224" s="104">
        <x:f>INT(C1224*I1224)</x:f>
        <x:v>34565</x:v>
      </x:c>
      <x:c r="K1224" s="104">
        <x:f t="shared" si="224"/>
        <x:v>94536</x:v>
      </x:c>
      <x:c r="L1224" s="104">
        <x:f t="shared" si="225"/>
        <x:v>131404</x:v>
      </x:c>
      <x:c r="M1224" s="104"/>
      <x:c r="N1224" s="100"/>
    </x:row>
    <x:row r="1225" spans="1:14" s="5" customFormat="1" ht="19.5" customHeight="1">
      <x:c r="A1225" s="101" t="s">
        <x:v>550</x:v>
      </x:c>
      <x:c r="B1225" s="101" t="s">
        <x:v>193</x:v>
      </x:c>
      <x:c r="C1225" s="102">
        <x:v>0.5</x:v>
      </x:c>
      <x:c r="D1225" s="103" t="s">
        <x:v>220</x:v>
      </x:c>
      <x:c r="E1225" s="104">
        <x:f>E1221</x:f>
        <x:v>12861</x:v>
      </x:c>
      <x:c r="F1225" s="104">
        <x:f t="shared" si="226"/>
        <x:v>6430</x:v>
      </x:c>
      <x:c r="G1225" s="104">
        <x:f>G1221</x:f>
        <x:v>47849</x:v>
      </x:c>
      <x:c r="H1225" s="104">
        <x:f t="shared" si="223"/>
        <x:v>23924</x:v>
      </x:c>
      <x:c r="I1225" s="104">
        <x:f>I1221</x:f>
        <x:v>54842</x:v>
      </x:c>
      <x:c r="J1225" s="104">
        <x:f>INT(C1225*I1225)</x:f>
        <x:v>27421</x:v>
      </x:c>
      <x:c r="K1225" s="104">
        <x:f t="shared" si="224"/>
        <x:v>115552</x:v>
      </x:c>
      <x:c r="L1225" s="104">
        <x:f t="shared" si="225"/>
        <x:v>57775</x:v>
      </x:c>
      <x:c r="M1225" s="104"/>
      <x:c r="N1225" s="100"/>
    </x:row>
    <x:row r="1226" spans="1:14" s="5" customFormat="1" ht="19.5" customHeight="1">
      <x:c r="A1226" s="101" t="s">
        <x:v>332</x:v>
      </x:c>
      <x:c r="B1226" s="101" t="s">
        <x:v>1224</x:v>
      </x:c>
      <x:c r="C1226" s="102">
        <x:v>1</x:v>
      </x:c>
      <x:c r="D1226" s="103" t="s">
        <x:v>261</x:v>
      </x:c>
      <x:c r="E1226" s="104">
        <x:f>E249</x:f>
        <x:v>29900</x:v>
      </x:c>
      <x:c r="F1226" s="104">
        <x:f t="shared" si="226"/>
        <x:v>29900</x:v>
      </x:c>
      <x:c r="G1226" s="104"/>
      <x:c r="H1226" s="104"/>
      <x:c r="I1226" s="104"/>
      <x:c r="J1226" s="104"/>
      <x:c r="K1226" s="104">
        <x:f t="shared" si="224"/>
        <x:v>29900</x:v>
      </x:c>
      <x:c r="L1226" s="104">
        <x:f t="shared" si="225"/>
        <x:v>29900</x:v>
      </x:c>
      <x:c r="M1226" s="104"/>
      <x:c r="N1226" s="100"/>
    </x:row>
    <x:row r="1227" spans="1:14" s="5" customFormat="1" ht="19.5" customHeight="1">
      <x:c r="A1227" s="101" t="s">
        <x:v>748</x:v>
      </x:c>
      <x:c r="B1227" s="101" t="s">
        <x:v>86</x:v>
      </x:c>
      <x:c r="C1227" s="102">
        <x:v>50</x:v>
      </x:c>
      <x:c r="D1227" s="103" t="s">
        <x:v>266</x:v>
      </x:c>
      <x:c r="E1227" s="104">
        <x:f>E1209</x:f>
        <x:v>400</x:v>
      </x:c>
      <x:c r="F1227" s="104">
        <x:f t="shared" si="226"/>
        <x:v>20000</x:v>
      </x:c>
      <x:c r="G1227" s="104"/>
      <x:c r="H1227" s="104"/>
      <x:c r="I1227" s="104"/>
      <x:c r="J1227" s="104"/>
      <x:c r="K1227" s="104">
        <x:f t="shared" si="224"/>
        <x:v>400</x:v>
      </x:c>
      <x:c r="L1227" s="104">
        <x:f t="shared" si="225"/>
        <x:v>20000</x:v>
      </x:c>
      <x:c r="M1227" s="104"/>
      <x:c r="N1227" s="100"/>
    </x:row>
    <x:row r="1228" spans="1:14" s="5" customFormat="1" ht="19.5" customHeight="1">
      <x:c r="A1228" s="101" t="s">
        <x:v>239</x:v>
      </x:c>
      <x:c r="B1228" s="101" t="s">
        <x:v>1232</x:v>
      </x:c>
      <x:c r="C1228" s="102">
        <x:v>82.299999999999997</x:v>
      </x:c>
      <x:c r="D1228" s="103" t="s">
        <x:v>270</x:v>
      </x:c>
      <x:c r="E1228" s="104">
        <x:f>E1210</x:f>
        <x:v>33.299999999999997</x:v>
      </x:c>
      <x:c r="F1228" s="104">
        <x:f t="shared" si="226"/>
        <x:v>2740</x:v>
      </x:c>
      <x:c r="G1228" s="104"/>
      <x:c r="H1228" s="104"/>
      <x:c r="I1228" s="104"/>
      <x:c r="J1228" s="104"/>
      <x:c r="K1228" s="104">
        <x:f t="shared" si="224"/>
        <x:v>33.299999999999997</x:v>
      </x:c>
      <x:c r="L1228" s="104">
        <x:f t="shared" si="225"/>
        <x:v>2740</x:v>
      </x:c>
      <x:c r="M1228" s="104"/>
      <x:c r="N1228" s="100"/>
    </x:row>
    <x:row r="1229" spans="1:14" s="5" customFormat="1" ht="19.5" customHeight="1">
      <x:c r="A1229" s="101" t="s">
        <x:v>580</x:v>
      </x:c>
      <x:c r="B1229" s="101" t="s">
        <x:v>1337</x:v>
      </x:c>
      <x:c r="C1229" s="102">
        <x:v>33.899999999999999</x:v>
      </x:c>
      <x:c r="D1229" s="103" t="s">
        <x:v>270</x:v>
      </x:c>
      <x:c r="E1229" s="104">
        <x:f>E1211</x:f>
        <x:v>131</x:v>
      </x:c>
      <x:c r="F1229" s="104">
        <x:f t="shared" si="226"/>
        <x:v>4440</x:v>
      </x:c>
      <x:c r="G1229" s="104"/>
      <x:c r="H1229" s="104"/>
      <x:c r="I1229" s="104"/>
      <x:c r="J1229" s="104"/>
      <x:c r="K1229" s="104">
        <x:f t="shared" si="224"/>
        <x:v>131</x:v>
      </x:c>
      <x:c r="L1229" s="104">
        <x:f t="shared" si="225"/>
        <x:v>4440</x:v>
      </x:c>
      <x:c r="M1229" s="104"/>
      <x:c r="N1229" s="100"/>
    </x:row>
    <x:row r="1230" spans="1:14" s="5" customFormat="1" ht="19.5" customHeight="1">
      <x:c r="A1230" s="101" t="s">
        <x:v>190</x:v>
      </x:c>
      <x:c r="B1230" s="101" t="s">
        <x:v>572</x:v>
      </x:c>
      <x:c r="C1230" s="102">
        <x:v>5.7599999999999998</x:v>
      </x:c>
      <x:c r="D1230" s="103" t="s">
        <x:v>266</x:v>
      </x:c>
      <x:c r="E1230" s="104">
        <x:f>E1212</x:f>
        <x:v>1470</x:v>
      </x:c>
      <x:c r="F1230" s="104">
        <x:f t="shared" si="226"/>
        <x:v>8467</x:v>
      </x:c>
      <x:c r="G1230" s="104"/>
      <x:c r="H1230" s="104"/>
      <x:c r="I1230" s="104"/>
      <x:c r="J1230" s="104"/>
      <x:c r="K1230" s="104">
        <x:f t="shared" si="224"/>
        <x:v>1470</x:v>
      </x:c>
      <x:c r="L1230" s="104">
        <x:f t="shared" si="225"/>
        <x:v>8467</x:v>
      </x:c>
      <x:c r="M1230" s="104"/>
      <x:c r="N1230" s="100"/>
    </x:row>
    <x:row r="1231" spans="1:14" s="5" customFormat="1" ht="19.5" customHeight="1">
      <x:c r="A1231" s="101" t="s">
        <x:v>822</x:v>
      </x:c>
      <x:c r="B1231" s="101" t="str">
        <x:f>B1213</x:f>
        <x:v>타이어크레인 25톤</x:v>
      </x:c>
      <x:c r="C1231" s="102">
        <x:v>1</x:v>
      </x:c>
      <x:c r="D1231" s="103" t="s">
        <x:v>148</x:v>
      </x:c>
      <x:c r="E1231" s="104">
        <x:f>기계단가산출목록!F15</x:f>
        <x:v>1107</x:v>
      </x:c>
      <x:c r="F1231" s="104">
        <x:f t="shared" si="226"/>
        <x:v>1107</x:v>
      </x:c>
      <x:c r="G1231" s="104">
        <x:f>기계단가산출목록!G15</x:f>
        <x:v>4121</x:v>
      </x:c>
      <x:c r="H1231" s="104">
        <x:f>INT(C1231*G1231)</x:f>
        <x:v>4121</x:v>
      </x:c>
      <x:c r="I1231" s="104">
        <x:f>기계단가산출목록!H15</x:f>
        <x:v>4723</x:v>
      </x:c>
      <x:c r="J1231" s="104">
        <x:f>INT(C1231*I1231)</x:f>
        <x:v>4723</x:v>
      </x:c>
      <x:c r="K1231" s="104">
        <x:f t="shared" si="224"/>
        <x:v>9951</x:v>
      </x:c>
      <x:c r="L1231" s="104">
        <x:f t="shared" si="225"/>
        <x:v>9951</x:v>
      </x:c>
      <x:c r="M1231" s="104"/>
      <x:c r="N1231" s="100"/>
    </x:row>
    <x:row r="1232" spans="1:14" s="5" customFormat="1" ht="19.5" customHeight="1">
      <x:c r="A1232" s="101" t="s">
        <x:v>540</x:v>
      </x:c>
      <x:c r="B1232" s="101" t="s">
        <x:v>491</x:v>
      </x:c>
      <x:c r="C1232" s="102">
        <x:v>1</x:v>
      </x:c>
      <x:c r="D1232" s="103" t="s">
        <x:v>148</x:v>
      </x:c>
      <x:c r="E1232" s="104">
        <x:f>기계단가산출목록!F38</x:f>
        <x:v>15326</x:v>
      </x:c>
      <x:c r="F1232" s="104">
        <x:f t="shared" si="226"/>
        <x:v>15326</x:v>
      </x:c>
      <x:c r="G1232" s="104">
        <x:f>기계단가산출목록!G38</x:f>
        <x:v>17464</x:v>
      </x:c>
      <x:c r="H1232" s="104">
        <x:f>INT(C1232*G1232)</x:f>
        <x:v>17464</x:v>
      </x:c>
      <x:c r="I1232" s="104">
        <x:f>기계단가산출목록!H38</x:f>
        <x:v>6875</x:v>
      </x:c>
      <x:c r="J1232" s="104">
        <x:f>INT(C1232*I1232)</x:f>
        <x:v>6875</x:v>
      </x:c>
      <x:c r="K1232" s="104">
        <x:f t="shared" si="224"/>
        <x:v>39665</x:v>
      </x:c>
      <x:c r="L1232" s="104">
        <x:f t="shared" si="225"/>
        <x:v>39665</x:v>
      </x:c>
      <x:c r="M1232" s="104"/>
      <x:c r="N1232" s="100"/>
    </x:row>
    <x:row r="1233" spans="1:14" s="5" customFormat="1" ht="19.5" customHeight="1">
      <x:c r="A1233" s="101" t="s">
        <x:v>533</x:v>
      </x:c>
      <x:c r="B1233" s="101"/>
      <x:c r="C1233" s="102"/>
      <x:c r="D1233" s="103"/>
      <x:c r="E1233" s="104"/>
      <x:c r="F1233" s="104">
        <x:f>SUM(F1218:F1232)</x:f>
        <x:v>166084</x:v>
      </x:c>
      <x:c r="G1233" s="104"/>
      <x:c r="H1233" s="104">
        <x:f>SUM(H1218:H1232)</x:f>
        <x:v>842671</x:v>
      </x:c>
      <x:c r="I1233" s="104"/>
      <x:c r="J1233" s="104">
        <x:f>SUM(J1218:J1232)</x:f>
        <x:v>143213</x:v>
      </x:c>
      <x:c r="K1233" s="104"/>
      <x:c r="L1233" s="104">
        <x:f>SUM(F1233,H1233,J1233)</x:f>
        <x:v>1151968</x:v>
      </x:c>
      <x:c r="M1233" s="104"/>
      <x:c r="N1233" s="100"/>
    </x:row>
    <x:row r="1234" spans="1:14" s="5" customFormat="1" ht="19.5" customHeight="1">
      <x:c r="A1234" s="105"/>
      <x:c r="B1234" s="105"/>
      <x:c r="C1234" s="106"/>
      <x:c r="D1234" s="107"/>
      <x:c r="E1234" s="108"/>
      <x:c r="F1234" s="108"/>
      <x:c r="G1234" s="108"/>
      <x:c r="H1234" s="108"/>
      <x:c r="I1234" s="108"/>
      <x:c r="J1234" s="108"/>
      <x:c r="K1234" s="108"/>
      <x:c r="L1234" s="108"/>
      <x:c r="M1234" s="108"/>
      <x:c r="N1234" s="100"/>
    </x:row>
    <x:row r="1235" spans="1:14" s="5" customFormat="1" ht="19.5" customHeight="1">
      <x:c r="A1235" s="96" t="s">
        <x:v>1149</x:v>
      </x:c>
      <x:c r="B1235" s="96" t="s">
        <x:v>325</x:v>
      </x:c>
      <x:c r="C1235" s="97"/>
      <x:c r="D1235" s="98" t="s">
        <x:v>148</x:v>
      </x:c>
      <x:c r="E1235" s="99"/>
      <x:c r="F1235" s="99"/>
      <x:c r="G1235" s="99"/>
      <x:c r="H1235" s="99"/>
      <x:c r="I1235" s="99"/>
      <x:c r="J1235" s="99"/>
      <x:c r="K1235" s="99"/>
      <x:c r="L1235" s="99"/>
      <x:c r="M1235" s="99"/>
      <x:c r="N1235" s="100"/>
    </x:row>
    <x:row r="1236" spans="1:14" s="5" customFormat="1" ht="19.5" customHeight="1">
      <x:c r="A1236" s="101" t="s">
        <x:v>153</x:v>
      </x:c>
      <x:c r="B1236" s="101" t="s">
        <x:v>281</x:v>
      </x:c>
      <x:c r="C1236" s="102">
        <x:v>2.02</x:v>
      </x:c>
      <x:c r="D1236" s="103" t="s">
        <x:v>250</x:v>
      </x:c>
      <x:c r="E1236" s="104"/>
      <x:c r="F1236" s="104"/>
      <x:c r="G1236" s="104">
        <x:f>G1218</x:f>
        <x:v>189749</x:v>
      </x:c>
      <x:c r="H1236" s="104">
        <x:f t="shared" ref="H1236:H1243" si="227">INT(C1236*G1236)</x:f>
        <x:v>383292</x:v>
      </x:c>
      <x:c r="I1236" s="104"/>
      <x:c r="J1236" s="104"/>
      <x:c r="K1236" s="104">
        <x:f t="shared" ref="K1236:K1250" si="228">SUM(E1236,G1236,I1236)</x:f>
        <x:v>189749</x:v>
      </x:c>
      <x:c r="L1236" s="104">
        <x:f t="shared" ref="L1236:L1250" si="229">SUM(F1236,H1236,J1236)</x:f>
        <x:v>383292</x:v>
      </x:c>
      <x:c r="M1236" s="104"/>
      <x:c r="N1236" s="100"/>
    </x:row>
    <x:row r="1237" spans="1:14" s="5" customFormat="1" ht="19.5" customHeight="1">
      <x:c r="A1237" s="101" t="s">
        <x:v>862</x:v>
      </x:c>
      <x:c r="B1237" s="101" t="s">
        <x:v>281</x:v>
      </x:c>
      <x:c r="C1237" s="102">
        <x:v>0.31</x:v>
      </x:c>
      <x:c r="D1237" s="103" t="s">
        <x:v>250</x:v>
      </x:c>
      <x:c r="E1237" s="104"/>
      <x:c r="F1237" s="104"/>
      <x:c r="G1237" s="104">
        <x:f>G1219</x:f>
        <x:v>148510</x:v>
      </x:c>
      <x:c r="H1237" s="104">
        <x:f t="shared" si="227"/>
        <x:v>46038</x:v>
      </x:c>
      <x:c r="I1237" s="104"/>
      <x:c r="J1237" s="104"/>
      <x:c r="K1237" s="104">
        <x:f t="shared" si="228"/>
        <x:v>148510</x:v>
      </x:c>
      <x:c r="L1237" s="104">
        <x:f t="shared" si="229"/>
        <x:v>46038</x:v>
      </x:c>
      <x:c r="M1237" s="104"/>
      <x:c r="N1237" s="100"/>
    </x:row>
    <x:row r="1238" spans="1:14" s="5" customFormat="1" ht="19.5" customHeight="1">
      <x:c r="A1238" s="101" t="s">
        <x:v>227</x:v>
      </x:c>
      <x:c r="B1238" s="101" t="s">
        <x:v>110</x:v>
      </x:c>
      <x:c r="C1238" s="102">
        <x:v>2.1400000000000001</x:v>
      </x:c>
      <x:c r="D1238" s="103" t="s">
        <x:v>220</x:v>
      </x:c>
      <x:c r="E1238" s="104">
        <x:f>건설기계목록!E4</x:f>
        <x:v>21820</x:v>
      </x:c>
      <x:c r="F1238" s="104">
        <x:f>INT(C1238*E1238)</x:f>
        <x:v>46694</x:v>
      </x:c>
      <x:c r="G1238" s="104">
        <x:f>건설기계목록!F4</x:f>
        <x:v>47849</x:v>
      </x:c>
      <x:c r="H1238" s="104">
        <x:f t="shared" si="227"/>
        <x:v>102396</x:v>
      </x:c>
      <x:c r="I1238" s="104">
        <x:f>건설기계목록!G4</x:f>
        <x:v>24867</x:v>
      </x:c>
      <x:c r="J1238" s="104">
        <x:f>INT(C1238*I1238)</x:f>
        <x:v>53215</x:v>
      </x:c>
      <x:c r="K1238" s="104">
        <x:f t="shared" si="228"/>
        <x:v>94536</x:v>
      </x:c>
      <x:c r="L1238" s="104">
        <x:f t="shared" si="229"/>
        <x:v>202305</x:v>
      </x:c>
      <x:c r="M1238" s="104"/>
      <x:c r="N1238" s="100"/>
    </x:row>
    <x:row r="1239" spans="1:14" s="5" customFormat="1" ht="19.5" customHeight="1">
      <x:c r="A1239" s="101" t="s">
        <x:v>550</x:v>
      </x:c>
      <x:c r="B1239" s="101" t="s">
        <x:v>217</x:v>
      </x:c>
      <x:c r="C1239" s="102">
        <x:v>0.42999999999999999</x:v>
      </x:c>
      <x:c r="D1239" s="103" t="s">
        <x:v>220</x:v>
      </x:c>
      <x:c r="E1239" s="104">
        <x:f>건설기계목록!E8</x:f>
        <x:v>16235</x:v>
      </x:c>
      <x:c r="F1239" s="104">
        <x:f>INT(C1239*E1239)</x:f>
        <x:v>6981</x:v>
      </x:c>
      <x:c r="G1239" s="104">
        <x:f>건설기계목록!F8</x:f>
        <x:v>47849</x:v>
      </x:c>
      <x:c r="H1239" s="104">
        <x:f t="shared" si="227"/>
        <x:v>20575</x:v>
      </x:c>
      <x:c r="I1239" s="104">
        <x:f>건설기계목록!G8</x:f>
        <x:v>52293</x:v>
      </x:c>
      <x:c r="J1239" s="104">
        <x:f>INT(C1239*I1239)</x:f>
        <x:v>22485</x:v>
      </x:c>
      <x:c r="K1239" s="104">
        <x:f t="shared" si="228"/>
        <x:v>116377</x:v>
      </x:c>
      <x:c r="L1239" s="104">
        <x:f t="shared" si="229"/>
        <x:v>50041</x:v>
      </x:c>
      <x:c r="M1239" s="104"/>
      <x:c r="N1239" s="100"/>
    </x:row>
    <x:row r="1240" spans="1:14" s="5" customFormat="1" ht="19.5" customHeight="1">
      <x:c r="A1240" s="101" t="s">
        <x:v>153</x:v>
      </x:c>
      <x:c r="B1240" s="101" t="s">
        <x:v>229</x:v>
      </x:c>
      <x:c r="C1240" s="102">
        <x:v>1.1100000000000001</x:v>
      </x:c>
      <x:c r="D1240" s="103" t="s">
        <x:v>250</x:v>
      </x:c>
      <x:c r="E1240" s="104"/>
      <x:c r="F1240" s="104"/>
      <x:c r="G1240" s="104">
        <x:f>G1236</x:f>
        <x:v>189749</x:v>
      </x:c>
      <x:c r="H1240" s="104">
        <x:f t="shared" si="227"/>
        <x:v>210621</x:v>
      </x:c>
      <x:c r="I1240" s="104"/>
      <x:c r="J1240" s="104"/>
      <x:c r="K1240" s="104">
        <x:f t="shared" si="228"/>
        <x:v>189749</x:v>
      </x:c>
      <x:c r="L1240" s="104">
        <x:f t="shared" si="229"/>
        <x:v>210621</x:v>
      </x:c>
      <x:c r="M1240" s="104"/>
      <x:c r="N1240" s="100"/>
    </x:row>
    <x:row r="1241" spans="1:14" s="5" customFormat="1" ht="19.5" customHeight="1">
      <x:c r="A1241" s="101" t="s">
        <x:v>862</x:v>
      </x:c>
      <x:c r="B1241" s="101" t="s">
        <x:v>229</x:v>
      </x:c>
      <x:c r="C1241" s="102">
        <x:v>0.38</x:v>
      </x:c>
      <x:c r="D1241" s="103" t="s">
        <x:v>250</x:v>
      </x:c>
      <x:c r="E1241" s="104"/>
      <x:c r="F1241" s="104"/>
      <x:c r="G1241" s="104">
        <x:f>G1237</x:f>
        <x:v>148510</x:v>
      </x:c>
      <x:c r="H1241" s="104">
        <x:f t="shared" si="227"/>
        <x:v>56433</x:v>
      </x:c>
      <x:c r="I1241" s="104"/>
      <x:c r="J1241" s="104"/>
      <x:c r="K1241" s="104">
        <x:f t="shared" si="228"/>
        <x:v>148510</x:v>
      </x:c>
      <x:c r="L1241" s="104">
        <x:f t="shared" si="229"/>
        <x:v>56433</x:v>
      </x:c>
      <x:c r="M1241" s="104"/>
      <x:c r="N1241" s="100"/>
    </x:row>
    <x:row r="1242" spans="1:14" s="5" customFormat="1" ht="19.5" customHeight="1">
      <x:c r="A1242" s="101" t="s">
        <x:v>227</x:v>
      </x:c>
      <x:c r="B1242" s="101" t="s">
        <x:v>110</x:v>
      </x:c>
      <x:c r="C1242" s="102">
        <x:v>1.5600000000000001</x:v>
      </x:c>
      <x:c r="D1242" s="103" t="s">
        <x:v>220</x:v>
      </x:c>
      <x:c r="E1242" s="104">
        <x:f>E1238</x:f>
        <x:v>21820</x:v>
      </x:c>
      <x:c r="F1242" s="104">
        <x:f t="shared" ref="F1242:F1250" si="230">INT(C1242*E1242)</x:f>
        <x:v>34039</x:v>
      </x:c>
      <x:c r="G1242" s="104">
        <x:f>G1238</x:f>
        <x:v>47849</x:v>
      </x:c>
      <x:c r="H1242" s="104">
        <x:f t="shared" si="227"/>
        <x:v>74644</x:v>
      </x:c>
      <x:c r="I1242" s="104">
        <x:f>I1238</x:f>
        <x:v>24867</x:v>
      </x:c>
      <x:c r="J1242" s="104">
        <x:f>INT(C1242*I1242)</x:f>
        <x:v>38792</x:v>
      </x:c>
      <x:c r="K1242" s="104">
        <x:f t="shared" si="228"/>
        <x:v>94536</x:v>
      </x:c>
      <x:c r="L1242" s="104">
        <x:f t="shared" si="229"/>
        <x:v>147475</x:v>
      </x:c>
      <x:c r="M1242" s="104"/>
      <x:c r="N1242" s="100"/>
    </x:row>
    <x:row r="1243" spans="1:14" s="5" customFormat="1" ht="19.5" customHeight="1">
      <x:c r="A1243" s="101" t="s">
        <x:v>550</x:v>
      </x:c>
      <x:c r="B1243" s="101" t="s">
        <x:v>217</x:v>
      </x:c>
      <x:c r="C1243" s="102">
        <x:v>0.57999999999999996</x:v>
      </x:c>
      <x:c r="D1243" s="103" t="s">
        <x:v>220</x:v>
      </x:c>
      <x:c r="E1243" s="104">
        <x:f>E1239</x:f>
        <x:v>16235</x:v>
      </x:c>
      <x:c r="F1243" s="104">
        <x:f t="shared" si="230"/>
        <x:v>9416</x:v>
      </x:c>
      <x:c r="G1243" s="104">
        <x:f>G1239</x:f>
        <x:v>47849</x:v>
      </x:c>
      <x:c r="H1243" s="104">
        <x:f t="shared" si="227"/>
        <x:v>27752</x:v>
      </x:c>
      <x:c r="I1243" s="104">
        <x:f>I1239</x:f>
        <x:v>52293</x:v>
      </x:c>
      <x:c r="J1243" s="104">
        <x:f>INT(C1243*I1243)</x:f>
        <x:v>30329</x:v>
      </x:c>
      <x:c r="K1243" s="104">
        <x:f t="shared" si="228"/>
        <x:v>116377</x:v>
      </x:c>
      <x:c r="L1243" s="104">
        <x:f t="shared" si="229"/>
        <x:v>67497</x:v>
      </x:c>
      <x:c r="M1243" s="104"/>
      <x:c r="N1243" s="100"/>
    </x:row>
    <x:row r="1244" spans="1:14" s="5" customFormat="1" ht="19.5" customHeight="1">
      <x:c r="A1244" s="101" t="s">
        <x:v>332</x:v>
      </x:c>
      <x:c r="B1244" s="101" t="s">
        <x:v>1224</x:v>
      </x:c>
      <x:c r="C1244" s="102">
        <x:v>1</x:v>
      </x:c>
      <x:c r="D1244" s="103" t="s">
        <x:v>261</x:v>
      </x:c>
      <x:c r="E1244" s="104">
        <x:f>E265</x:f>
        <x:v>29900</x:v>
      </x:c>
      <x:c r="F1244" s="104">
        <x:f t="shared" si="230"/>
        <x:v>29900</x:v>
      </x:c>
      <x:c r="G1244" s="104"/>
      <x:c r="H1244" s="104"/>
      <x:c r="I1244" s="104"/>
      <x:c r="J1244" s="104"/>
      <x:c r="K1244" s="104">
        <x:f t="shared" si="228"/>
        <x:v>29900</x:v>
      </x:c>
      <x:c r="L1244" s="104">
        <x:f t="shared" si="229"/>
        <x:v>29900</x:v>
      </x:c>
      <x:c r="M1244" s="104"/>
      <x:c r="N1244" s="100"/>
    </x:row>
    <x:row r="1245" spans="1:14" s="5" customFormat="1" ht="19.5" customHeight="1">
      <x:c r="A1245" s="101" t="s">
        <x:v>748</x:v>
      </x:c>
      <x:c r="B1245" s="101" t="s">
        <x:v>86</x:v>
      </x:c>
      <x:c r="C1245" s="102">
        <x:v>60</x:v>
      </x:c>
      <x:c r="D1245" s="103" t="s">
        <x:v>266</x:v>
      </x:c>
      <x:c r="E1245" s="104">
        <x:f>E1227</x:f>
        <x:v>400</x:v>
      </x:c>
      <x:c r="F1245" s="104">
        <x:f t="shared" si="230"/>
        <x:v>24000</x:v>
      </x:c>
      <x:c r="G1245" s="104"/>
      <x:c r="H1245" s="104"/>
      <x:c r="I1245" s="104"/>
      <x:c r="J1245" s="104"/>
      <x:c r="K1245" s="104">
        <x:f t="shared" si="228"/>
        <x:v>400</x:v>
      </x:c>
      <x:c r="L1245" s="104">
        <x:f t="shared" si="229"/>
        <x:v>24000</x:v>
      </x:c>
      <x:c r="M1245" s="104"/>
      <x:c r="N1245" s="100"/>
    </x:row>
    <x:row r="1246" spans="1:14" s="5" customFormat="1" ht="19.5" customHeight="1">
      <x:c r="A1246" s="101" t="s">
        <x:v>239</x:v>
      </x:c>
      <x:c r="B1246" s="101" t="s">
        <x:v>1232</x:v>
      </x:c>
      <x:c r="C1246" s="102">
        <x:v>118.7</x:v>
      </x:c>
      <x:c r="D1246" s="103" t="s">
        <x:v>270</x:v>
      </x:c>
      <x:c r="E1246" s="104">
        <x:f>E1228</x:f>
        <x:v>33.299999999999997</x:v>
      </x:c>
      <x:c r="F1246" s="104">
        <x:f t="shared" si="230"/>
        <x:v>3952</x:v>
      </x:c>
      <x:c r="G1246" s="104"/>
      <x:c r="H1246" s="104"/>
      <x:c r="I1246" s="104"/>
      <x:c r="J1246" s="104"/>
      <x:c r="K1246" s="104">
        <x:f t="shared" si="228"/>
        <x:v>33.299999999999997</x:v>
      </x:c>
      <x:c r="L1246" s="104">
        <x:f t="shared" si="229"/>
        <x:v>3952</x:v>
      </x:c>
      <x:c r="M1246" s="104"/>
      <x:c r="N1246" s="100"/>
    </x:row>
    <x:row r="1247" spans="1:14" s="5" customFormat="1" ht="19.5" customHeight="1">
      <x:c r="A1247" s="101" t="s">
        <x:v>580</x:v>
      </x:c>
      <x:c r="B1247" s="101" t="s">
        <x:v>1337</x:v>
      </x:c>
      <x:c r="C1247" s="102">
        <x:v>53</x:v>
      </x:c>
      <x:c r="D1247" s="103" t="s">
        <x:v>270</x:v>
      </x:c>
      <x:c r="E1247" s="104">
        <x:f>E1229</x:f>
        <x:v>131</x:v>
      </x:c>
      <x:c r="F1247" s="104">
        <x:f t="shared" si="230"/>
        <x:v>6943</x:v>
      </x:c>
      <x:c r="G1247" s="104"/>
      <x:c r="H1247" s="104"/>
      <x:c r="I1247" s="104"/>
      <x:c r="J1247" s="104"/>
      <x:c r="K1247" s="104">
        <x:f t="shared" si="228"/>
        <x:v>131</x:v>
      </x:c>
      <x:c r="L1247" s="104">
        <x:f t="shared" si="229"/>
        <x:v>6943</x:v>
      </x:c>
      <x:c r="M1247" s="104"/>
      <x:c r="N1247" s="100"/>
    </x:row>
    <x:row r="1248" spans="1:14" s="5" customFormat="1" ht="19.5" customHeight="1">
      <x:c r="A1248" s="101" t="s">
        <x:v>190</x:v>
      </x:c>
      <x:c r="B1248" s="101" t="s">
        <x:v>572</x:v>
      </x:c>
      <x:c r="C1248" s="102">
        <x:v>9</x:v>
      </x:c>
      <x:c r="D1248" s="103" t="s">
        <x:v>266</x:v>
      </x:c>
      <x:c r="E1248" s="104">
        <x:f>E1230</x:f>
        <x:v>1470</x:v>
      </x:c>
      <x:c r="F1248" s="104">
        <x:f t="shared" si="230"/>
        <x:v>13230</x:v>
      </x:c>
      <x:c r="G1248" s="104"/>
      <x:c r="H1248" s="104"/>
      <x:c r="I1248" s="104"/>
      <x:c r="J1248" s="104"/>
      <x:c r="K1248" s="104">
        <x:f t="shared" si="228"/>
        <x:v>1470</x:v>
      </x:c>
      <x:c r="L1248" s="104">
        <x:f t="shared" si="229"/>
        <x:v>13230</x:v>
      </x:c>
      <x:c r="M1248" s="104"/>
      <x:c r="N1248" s="100"/>
    </x:row>
    <x:row r="1249" spans="1:14" s="5" customFormat="1" ht="19.5" customHeight="1">
      <x:c r="A1249" s="101" t="s">
        <x:v>822</x:v>
      </x:c>
      <x:c r="B1249" s="101" t="s">
        <x:v>1056</x:v>
      </x:c>
      <x:c r="C1249" s="102">
        <x:v>1</x:v>
      </x:c>
      <x:c r="D1249" s="103" t="s">
        <x:v>148</x:v>
      </x:c>
      <x:c r="E1249" s="104">
        <x:f>기계단가산출목록!F16</x:f>
        <x:v>1623</x:v>
      </x:c>
      <x:c r="F1249" s="104">
        <x:f t="shared" si="230"/>
        <x:v>1623</x:v>
      </x:c>
      <x:c r="G1249" s="104">
        <x:f>기계단가산출목록!G16</x:f>
        <x:v>4784</x:v>
      </x:c>
      <x:c r="H1249" s="104">
        <x:f>INT(C1249*G1249)</x:f>
        <x:v>4784</x:v>
      </x:c>
      <x:c r="I1249" s="104">
        <x:f>기계단가산출목록!H16</x:f>
        <x:v>5229</x:v>
      </x:c>
      <x:c r="J1249" s="104">
        <x:f>INT(C1249*I1249)</x:f>
        <x:v>5229</x:v>
      </x:c>
      <x:c r="K1249" s="104">
        <x:f t="shared" si="228"/>
        <x:v>11636</x:v>
      </x:c>
      <x:c r="L1249" s="104">
        <x:f t="shared" si="229"/>
        <x:v>11636</x:v>
      </x:c>
      <x:c r="M1249" s="104"/>
      <x:c r="N1249" s="100"/>
    </x:row>
    <x:row r="1250" spans="1:14" s="5" customFormat="1" ht="19.5" customHeight="1">
      <x:c r="A1250" s="101" t="s">
        <x:v>540</x:v>
      </x:c>
      <x:c r="B1250" s="101" t="s">
        <x:v>1318</x:v>
      </x:c>
      <x:c r="C1250" s="102">
        <x:v>1</x:v>
      </x:c>
      <x:c r="D1250" s="103" t="s">
        <x:v>148</x:v>
      </x:c>
      <x:c r="E1250" s="104">
        <x:f>기계단가산출목록!F39</x:f>
        <x:v>29013</x:v>
      </x:c>
      <x:c r="F1250" s="104">
        <x:f t="shared" si="230"/>
        <x:v>29013</x:v>
      </x:c>
      <x:c r="G1250" s="104">
        <x:f>기계단가산출목록!G39</x:f>
        <x:v>31716</x:v>
      </x:c>
      <x:c r="H1250" s="104">
        <x:f>INT(C1250*G1250)</x:f>
        <x:v>31716</x:v>
      </x:c>
      <x:c r="I1250" s="104">
        <x:f>기계단가산출목록!H39</x:f>
        <x:v>16824</x:v>
      </x:c>
      <x:c r="J1250" s="104">
        <x:f>INT(C1250*I1250)</x:f>
        <x:v>16824</x:v>
      </x:c>
      <x:c r="K1250" s="104">
        <x:f t="shared" si="228"/>
        <x:v>77553</x:v>
      </x:c>
      <x:c r="L1250" s="104">
        <x:f t="shared" si="229"/>
        <x:v>77553</x:v>
      </x:c>
      <x:c r="M1250" s="104"/>
      <x:c r="N1250" s="100"/>
    </x:row>
    <x:row r="1251" spans="1:14" s="5" customFormat="1" ht="19.5" customHeight="1">
      <x:c r="A1251" s="101" t="s">
        <x:v>533</x:v>
      </x:c>
      <x:c r="B1251" s="101"/>
      <x:c r="C1251" s="102"/>
      <x:c r="D1251" s="103"/>
      <x:c r="E1251" s="104"/>
      <x:c r="F1251" s="104">
        <x:f>SUM(F1236:F1250)</x:f>
        <x:v>205791</x:v>
      </x:c>
      <x:c r="G1251" s="104"/>
      <x:c r="H1251" s="104">
        <x:f>SUM(H1236:H1250)</x:f>
        <x:v>958251</x:v>
      </x:c>
      <x:c r="I1251" s="104"/>
      <x:c r="J1251" s="104">
        <x:f>SUM(J1236:J1250)</x:f>
        <x:v>166874</x:v>
      </x:c>
      <x:c r="K1251" s="104"/>
      <x:c r="L1251" s="104">
        <x:f>SUM(F1251,H1251,J1251)</x:f>
        <x:v>1330916</x:v>
      </x:c>
      <x:c r="M1251" s="104"/>
      <x:c r="N1251" s="100"/>
    </x:row>
    <x:row r="1252" spans="1:14" s="5" customFormat="1" ht="19.5" customHeight="1">
      <x:c r="A1252" s="105"/>
      <x:c r="B1252" s="105"/>
      <x:c r="C1252" s="106"/>
      <x:c r="D1252" s="107"/>
      <x:c r="E1252" s="108"/>
      <x:c r="F1252" s="108"/>
      <x:c r="G1252" s="108"/>
      <x:c r="H1252" s="108"/>
      <x:c r="I1252" s="108"/>
      <x:c r="J1252" s="108"/>
      <x:c r="K1252" s="108"/>
      <x:c r="L1252" s="108"/>
      <x:c r="M1252" s="108"/>
      <x:c r="N1252" s="100"/>
    </x:row>
    <x:row r="1253" spans="1:14" s="5" customFormat="1" ht="19.5" customHeight="1">
      <x:c r="A1253" s="96" t="s">
        <x:v>1151</x:v>
      </x:c>
      <x:c r="B1253" s="96" t="s">
        <x:v>290</x:v>
      </x:c>
      <x:c r="C1253" s="97"/>
      <x:c r="D1253" s="98" t="s">
        <x:v>148</x:v>
      </x:c>
      <x:c r="E1253" s="99"/>
      <x:c r="F1253" s="99"/>
      <x:c r="G1253" s="99"/>
      <x:c r="H1253" s="99"/>
      <x:c r="I1253" s="99"/>
      <x:c r="J1253" s="99"/>
      <x:c r="K1253" s="99"/>
      <x:c r="L1253" s="99"/>
      <x:c r="M1253" s="99"/>
      <x:c r="N1253" s="100"/>
    </x:row>
    <x:row r="1254" spans="1:14" s="5" customFormat="1" ht="19.5" customHeight="1">
      <x:c r="A1254" s="101" t="s">
        <x:v>153</x:v>
      </x:c>
      <x:c r="B1254" s="101" t="s">
        <x:v>281</x:v>
      </x:c>
      <x:c r="C1254" s="102">
        <x:v>2.25</x:v>
      </x:c>
      <x:c r="D1254" s="103" t="s">
        <x:v>250</x:v>
      </x:c>
      <x:c r="E1254" s="104"/>
      <x:c r="F1254" s="104"/>
      <x:c r="G1254" s="104">
        <x:f>G1236</x:f>
        <x:v>189749</x:v>
      </x:c>
      <x:c r="H1254" s="104">
        <x:f t="shared" ref="H1254:H1261" si="231">INT(C1254*G1254)</x:f>
        <x:v>426935</x:v>
      </x:c>
      <x:c r="I1254" s="104"/>
      <x:c r="J1254" s="104"/>
      <x:c r="K1254" s="104">
        <x:f t="shared" ref="K1254:K1268" si="232">SUM(E1254,G1254,I1254)</x:f>
        <x:v>189749</x:v>
      </x:c>
      <x:c r="L1254" s="104">
        <x:f t="shared" ref="L1254:L1268" si="233">SUM(F1254,H1254,J1254)</x:f>
        <x:v>426935</x:v>
      </x:c>
      <x:c r="M1254" s="104"/>
      <x:c r="N1254" s="100"/>
    </x:row>
    <x:row r="1255" spans="1:14" s="5" customFormat="1" ht="19.5" customHeight="1">
      <x:c r="A1255" s="101" t="s">
        <x:v>862</x:v>
      </x:c>
      <x:c r="B1255" s="101" t="s">
        <x:v>281</x:v>
      </x:c>
      <x:c r="C1255" s="102">
        <x:v>0.34000000000000002</x:v>
      </x:c>
      <x:c r="D1255" s="103" t="s">
        <x:v>250</x:v>
      </x:c>
      <x:c r="E1255" s="104"/>
      <x:c r="F1255" s="104"/>
      <x:c r="G1255" s="104">
        <x:f>G1237</x:f>
        <x:v>148510</x:v>
      </x:c>
      <x:c r="H1255" s="104">
        <x:f t="shared" si="231"/>
        <x:v>50493</x:v>
      </x:c>
      <x:c r="I1255" s="104"/>
      <x:c r="J1255" s="104"/>
      <x:c r="K1255" s="104">
        <x:f t="shared" si="232"/>
        <x:v>148510</x:v>
      </x:c>
      <x:c r="L1255" s="104">
        <x:f t="shared" si="233"/>
        <x:v>50493</x:v>
      </x:c>
      <x:c r="M1255" s="104"/>
      <x:c r="N1255" s="100"/>
    </x:row>
    <x:row r="1256" spans="1:14" s="5" customFormat="1" ht="19.5" customHeight="1">
      <x:c r="A1256" s="101" t="s">
        <x:v>227</x:v>
      </x:c>
      <x:c r="B1256" s="101" t="s">
        <x:v>110</x:v>
      </x:c>
      <x:c r="C1256" s="102">
        <x:v>2.3399999999999999</x:v>
      </x:c>
      <x:c r="D1256" s="103" t="s">
        <x:v>220</x:v>
      </x:c>
      <x:c r="E1256" s="104">
        <x:f>E1260</x:f>
        <x:v>21820</x:v>
      </x:c>
      <x:c r="F1256" s="104">
        <x:f>INT(C1256*E1256)</x:f>
        <x:v>51058</x:v>
      </x:c>
      <x:c r="G1256" s="104">
        <x:f>G1260</x:f>
        <x:v>47849</x:v>
      </x:c>
      <x:c r="H1256" s="104">
        <x:f t="shared" si="231"/>
        <x:v>111966</x:v>
      </x:c>
      <x:c r="I1256" s="104">
        <x:f>I1260</x:f>
        <x:v>24867</x:v>
      </x:c>
      <x:c r="J1256" s="104">
        <x:f>INT(C1256*I1256)</x:f>
        <x:v>58188</x:v>
      </x:c>
      <x:c r="K1256" s="104">
        <x:f t="shared" si="232"/>
        <x:v>94536</x:v>
      </x:c>
      <x:c r="L1256" s="104">
        <x:f t="shared" si="233"/>
        <x:v>221212</x:v>
      </x:c>
      <x:c r="M1256" s="104"/>
      <x:c r="N1256" s="100"/>
    </x:row>
    <x:row r="1257" spans="1:14" s="5" customFormat="1" ht="19.5" customHeight="1">
      <x:c r="A1257" s="101" t="s">
        <x:v>550</x:v>
      </x:c>
      <x:c r="B1257" s="101" t="s">
        <x:v>217</x:v>
      </x:c>
      <x:c r="C1257" s="102">
        <x:v>0.46999999999999997</x:v>
      </x:c>
      <x:c r="D1257" s="103" t="s">
        <x:v>220</x:v>
      </x:c>
      <x:c r="E1257" s="104">
        <x:f>E1239</x:f>
        <x:v>16235</x:v>
      </x:c>
      <x:c r="F1257" s="104">
        <x:f>INT(C1257*E1257)</x:f>
        <x:v>7630</x:v>
      </x:c>
      <x:c r="G1257" s="104">
        <x:f>G1239</x:f>
        <x:v>47849</x:v>
      </x:c>
      <x:c r="H1257" s="104">
        <x:f t="shared" si="231"/>
        <x:v>22489</x:v>
      </x:c>
      <x:c r="I1257" s="104">
        <x:f>I1239</x:f>
        <x:v>52293</x:v>
      </x:c>
      <x:c r="J1257" s="104">
        <x:f>INT(C1257*I1257)</x:f>
        <x:v>24577</x:v>
      </x:c>
      <x:c r="K1257" s="104">
        <x:f t="shared" si="232"/>
        <x:v>116377</x:v>
      </x:c>
      <x:c r="L1257" s="104">
        <x:f t="shared" si="233"/>
        <x:v>54696</x:v>
      </x:c>
      <x:c r="M1257" s="104"/>
      <x:c r="N1257" s="100"/>
    </x:row>
    <x:row r="1258" spans="1:14" s="5" customFormat="1" ht="19.5" customHeight="1">
      <x:c r="A1258" s="101" t="s">
        <x:v>153</x:v>
      </x:c>
      <x:c r="B1258" s="101" t="s">
        <x:v>229</x:v>
      </x:c>
      <x:c r="C1258" s="102">
        <x:v>1.24</x:v>
      </x:c>
      <x:c r="D1258" s="103" t="s">
        <x:v>250</x:v>
      </x:c>
      <x:c r="E1258" s="104"/>
      <x:c r="F1258" s="104"/>
      <x:c r="G1258" s="104">
        <x:f>G1254</x:f>
        <x:v>189749</x:v>
      </x:c>
      <x:c r="H1258" s="104">
        <x:f t="shared" si="231"/>
        <x:v>235288</x:v>
      </x:c>
      <x:c r="I1258" s="104"/>
      <x:c r="J1258" s="104"/>
      <x:c r="K1258" s="104">
        <x:f t="shared" si="232"/>
        <x:v>189749</x:v>
      </x:c>
      <x:c r="L1258" s="104">
        <x:f t="shared" si="233"/>
        <x:v>235288</x:v>
      </x:c>
      <x:c r="M1258" s="104"/>
      <x:c r="N1258" s="100"/>
    </x:row>
    <x:row r="1259" spans="1:14" s="5" customFormat="1" ht="19.5" customHeight="1">
      <x:c r="A1259" s="101" t="s">
        <x:v>862</x:v>
      </x:c>
      <x:c r="B1259" s="101" t="s">
        <x:v>229</x:v>
      </x:c>
      <x:c r="C1259" s="102">
        <x:v>0.42999999999999999</x:v>
      </x:c>
      <x:c r="D1259" s="103" t="s">
        <x:v>250</x:v>
      </x:c>
      <x:c r="E1259" s="104"/>
      <x:c r="F1259" s="104"/>
      <x:c r="G1259" s="104">
        <x:f>G1255</x:f>
        <x:v>148510</x:v>
      </x:c>
      <x:c r="H1259" s="104">
        <x:f t="shared" si="231"/>
        <x:v>63859</x:v>
      </x:c>
      <x:c r="I1259" s="104"/>
      <x:c r="J1259" s="104"/>
      <x:c r="K1259" s="104">
        <x:f t="shared" si="232"/>
        <x:v>148510</x:v>
      </x:c>
      <x:c r="L1259" s="104">
        <x:f t="shared" si="233"/>
        <x:v>63859</x:v>
      </x:c>
      <x:c r="M1259" s="104"/>
      <x:c r="N1259" s="100"/>
    </x:row>
    <x:row r="1260" spans="1:14" s="5" customFormat="1" ht="19.5" customHeight="1">
      <x:c r="A1260" s="101" t="s">
        <x:v>227</x:v>
      </x:c>
      <x:c r="B1260" s="101" t="s">
        <x:v>110</x:v>
      </x:c>
      <x:c r="C1260" s="102">
        <x:v>1.75</x:v>
      </x:c>
      <x:c r="D1260" s="103" t="s">
        <x:v>220</x:v>
      </x:c>
      <x:c r="E1260" s="104">
        <x:f>E1242</x:f>
        <x:v>21820</x:v>
      </x:c>
      <x:c r="F1260" s="104">
        <x:f t="shared" ref="F1260:F1268" si="234">INT(C1260*E1260)</x:f>
        <x:v>38185</x:v>
      </x:c>
      <x:c r="G1260" s="104">
        <x:f>G1242</x:f>
        <x:v>47849</x:v>
      </x:c>
      <x:c r="H1260" s="104">
        <x:f t="shared" si="231"/>
        <x:v>83735</x:v>
      </x:c>
      <x:c r="I1260" s="104">
        <x:f>I1242</x:f>
        <x:v>24867</x:v>
      </x:c>
      <x:c r="J1260" s="104">
        <x:f>INT(C1260*I1260)</x:f>
        <x:v>43517</x:v>
      </x:c>
      <x:c r="K1260" s="104">
        <x:f t="shared" si="232"/>
        <x:v>94536</x:v>
      </x:c>
      <x:c r="L1260" s="104">
        <x:f t="shared" si="233"/>
        <x:v>165437</x:v>
      </x:c>
      <x:c r="M1260" s="104"/>
      <x:c r="N1260" s="100"/>
    </x:row>
    <x:row r="1261" spans="1:14" s="5" customFormat="1" ht="19.5" customHeight="1">
      <x:c r="A1261" s="101" t="s">
        <x:v>550</x:v>
      </x:c>
      <x:c r="B1261" s="101" t="s">
        <x:v>217</x:v>
      </x:c>
      <x:c r="C1261" s="102">
        <x:v>0.66000000000000003</x:v>
      </x:c>
      <x:c r="D1261" s="103" t="s">
        <x:v>220</x:v>
      </x:c>
      <x:c r="E1261" s="104">
        <x:f>E1257</x:f>
        <x:v>16235</x:v>
      </x:c>
      <x:c r="F1261" s="104">
        <x:f t="shared" si="234"/>
        <x:v>10715</x:v>
      </x:c>
      <x:c r="G1261" s="104">
        <x:f>G1257</x:f>
        <x:v>47849</x:v>
      </x:c>
      <x:c r="H1261" s="104">
        <x:f t="shared" si="231"/>
        <x:v>31580</x:v>
      </x:c>
      <x:c r="I1261" s="104">
        <x:f>I1257</x:f>
        <x:v>52293</x:v>
      </x:c>
      <x:c r="J1261" s="104">
        <x:f>INT(C1261*I1261)</x:f>
        <x:v>34513</x:v>
      </x:c>
      <x:c r="K1261" s="104">
        <x:f t="shared" si="232"/>
        <x:v>116377</x:v>
      </x:c>
      <x:c r="L1261" s="104">
        <x:f t="shared" si="233"/>
        <x:v>76808</x:v>
      </x:c>
      <x:c r="M1261" s="104"/>
      <x:c r="N1261" s="100"/>
    </x:row>
    <x:row r="1262" spans="1:14" s="5" customFormat="1" ht="19.5" customHeight="1">
      <x:c r="A1262" s="101" t="s">
        <x:v>332</x:v>
      </x:c>
      <x:c r="B1262" s="101" t="s">
        <x:v>1224</x:v>
      </x:c>
      <x:c r="C1262" s="102">
        <x:v>1</x:v>
      </x:c>
      <x:c r="D1262" s="103" t="s">
        <x:v>261</x:v>
      </x:c>
      <x:c r="E1262" s="104">
        <x:f t="shared" ref="E1262:E1267" si="235">E1244</x:f>
        <x:v>29900</x:v>
      </x:c>
      <x:c r="F1262" s="104">
        <x:f t="shared" si="234"/>
        <x:v>29900</x:v>
      </x:c>
      <x:c r="G1262" s="104"/>
      <x:c r="H1262" s="104"/>
      <x:c r="I1262" s="104"/>
      <x:c r="J1262" s="104"/>
      <x:c r="K1262" s="104">
        <x:f t="shared" si="232"/>
        <x:v>29900</x:v>
      </x:c>
      <x:c r="L1262" s="104">
        <x:f t="shared" si="233"/>
        <x:v>29900</x:v>
      </x:c>
      <x:c r="M1262" s="104"/>
      <x:c r="N1262" s="100"/>
    </x:row>
    <x:row r="1263" spans="1:14" s="5" customFormat="1" ht="19.5" customHeight="1">
      <x:c r="A1263" s="101" t="s">
        <x:v>748</x:v>
      </x:c>
      <x:c r="B1263" s="101" t="s">
        <x:v>86</x:v>
      </x:c>
      <x:c r="C1263" s="102">
        <x:v>60</x:v>
      </x:c>
      <x:c r="D1263" s="103" t="s">
        <x:v>266</x:v>
      </x:c>
      <x:c r="E1263" s="104">
        <x:f t="shared" si="235"/>
        <x:v>400</x:v>
      </x:c>
      <x:c r="F1263" s="104">
        <x:f t="shared" si="234"/>
        <x:v>24000</x:v>
      </x:c>
      <x:c r="G1263" s="104"/>
      <x:c r="H1263" s="104"/>
      <x:c r="I1263" s="104"/>
      <x:c r="J1263" s="104"/>
      <x:c r="K1263" s="104">
        <x:f t="shared" si="232"/>
        <x:v>400</x:v>
      </x:c>
      <x:c r="L1263" s="104">
        <x:f t="shared" si="233"/>
        <x:v>24000</x:v>
      </x:c>
      <x:c r="M1263" s="104"/>
      <x:c r="N1263" s="100"/>
    </x:row>
    <x:row r="1264" spans="1:14" s="5" customFormat="1" ht="19.5" customHeight="1">
      <x:c r="A1264" s="101" t="s">
        <x:v>239</x:v>
      </x:c>
      <x:c r="B1264" s="101" t="s">
        <x:v>1232</x:v>
      </x:c>
      <x:c r="C1264" s="102">
        <x:v>141.69999999999999</x:v>
      </x:c>
      <x:c r="D1264" s="103" t="s">
        <x:v>270</x:v>
      </x:c>
      <x:c r="E1264" s="104">
        <x:f t="shared" si="235"/>
        <x:v>33.299999999999997</x:v>
      </x:c>
      <x:c r="F1264" s="104">
        <x:f t="shared" si="234"/>
        <x:v>4718</x:v>
      </x:c>
      <x:c r="G1264" s="104"/>
      <x:c r="H1264" s="104"/>
      <x:c r="I1264" s="104"/>
      <x:c r="J1264" s="104"/>
      <x:c r="K1264" s="104">
        <x:f t="shared" si="232"/>
        <x:v>33.299999999999997</x:v>
      </x:c>
      <x:c r="L1264" s="104">
        <x:f t="shared" si="233"/>
        <x:v>4718</x:v>
      </x:c>
      <x:c r="M1264" s="104"/>
      <x:c r="N1264" s="100"/>
    </x:row>
    <x:row r="1265" spans="1:14" s="5" customFormat="1" ht="19.5" customHeight="1">
      <x:c r="A1265" s="101" t="s">
        <x:v>580</x:v>
      </x:c>
      <x:c r="B1265" s="101" t="s">
        <x:v>1337</x:v>
      </x:c>
      <x:c r="C1265" s="102">
        <x:v>64.099999999999994</x:v>
      </x:c>
      <x:c r="D1265" s="103" t="s">
        <x:v>270</x:v>
      </x:c>
      <x:c r="E1265" s="104">
        <x:f t="shared" si="235"/>
        <x:v>131</x:v>
      </x:c>
      <x:c r="F1265" s="104">
        <x:f t="shared" si="234"/>
        <x:v>8397</x:v>
      </x:c>
      <x:c r="G1265" s="104"/>
      <x:c r="H1265" s="104"/>
      <x:c r="I1265" s="104"/>
      <x:c r="J1265" s="104"/>
      <x:c r="K1265" s="104">
        <x:f t="shared" si="232"/>
        <x:v>131</x:v>
      </x:c>
      <x:c r="L1265" s="104">
        <x:f t="shared" si="233"/>
        <x:v>8397</x:v>
      </x:c>
      <x:c r="M1265" s="104"/>
      <x:c r="N1265" s="100"/>
    </x:row>
    <x:row r="1266" spans="1:14" s="5" customFormat="1" ht="19.5" customHeight="1">
      <x:c r="A1266" s="101" t="s">
        <x:v>190</x:v>
      </x:c>
      <x:c r="B1266" s="101" t="s">
        <x:v>572</x:v>
      </x:c>
      <x:c r="C1266" s="102">
        <x:v>10.890000000000001</x:v>
      </x:c>
      <x:c r="D1266" s="103" t="s">
        <x:v>266</x:v>
      </x:c>
      <x:c r="E1266" s="104">
        <x:f t="shared" si="235"/>
        <x:v>1470</x:v>
      </x:c>
      <x:c r="F1266" s="104">
        <x:f t="shared" si="234"/>
        <x:v>16008</x:v>
      </x:c>
      <x:c r="G1266" s="104"/>
      <x:c r="H1266" s="104"/>
      <x:c r="I1266" s="104"/>
      <x:c r="J1266" s="104"/>
      <x:c r="K1266" s="104">
        <x:f t="shared" si="232"/>
        <x:v>1470</x:v>
      </x:c>
      <x:c r="L1266" s="104">
        <x:f t="shared" si="233"/>
        <x:v>16008</x:v>
      </x:c>
      <x:c r="M1266" s="104"/>
      <x:c r="N1266" s="100"/>
    </x:row>
    <x:row r="1267" spans="1:14" s="5" customFormat="1" ht="19.5" customHeight="1">
      <x:c r="A1267" s="101" t="s">
        <x:v>822</x:v>
      </x:c>
      <x:c r="B1267" s="101" t="str">
        <x:f>B1249</x:f>
        <x:v>타이어크레인 30톤</x:v>
      </x:c>
      <x:c r="C1267" s="102">
        <x:v>1</x:v>
      </x:c>
      <x:c r="D1267" s="103" t="s">
        <x:v>148</x:v>
      </x:c>
      <x:c r="E1267" s="104">
        <x:f t="shared" si="235"/>
        <x:v>1623</x:v>
      </x:c>
      <x:c r="F1267" s="104">
        <x:f t="shared" si="234"/>
        <x:v>1623</x:v>
      </x:c>
      <x:c r="G1267" s="104">
        <x:f>G1249</x:f>
        <x:v>4784</x:v>
      </x:c>
      <x:c r="H1267" s="104">
        <x:f>INT(C1267*G1267)</x:f>
        <x:v>4784</x:v>
      </x:c>
      <x:c r="I1267" s="104">
        <x:f>I1249</x:f>
        <x:v>5229</x:v>
      </x:c>
      <x:c r="J1267" s="104">
        <x:f>INT(C1267*I1267)</x:f>
        <x:v>5229</x:v>
      </x:c>
      <x:c r="K1267" s="104">
        <x:f t="shared" si="232"/>
        <x:v>11636</x:v>
      </x:c>
      <x:c r="L1267" s="104">
        <x:f t="shared" si="233"/>
        <x:v>11636</x:v>
      </x:c>
      <x:c r="M1267" s="104"/>
      <x:c r="N1267" s="100"/>
    </x:row>
    <x:row r="1268" spans="1:14" s="5" customFormat="1" ht="19.5" customHeight="1">
      <x:c r="A1268" s="101" t="s">
        <x:v>540</x:v>
      </x:c>
      <x:c r="B1268" s="101" t="s">
        <x:v>1318</x:v>
      </x:c>
      <x:c r="C1268" s="102">
        <x:v>1</x:v>
      </x:c>
      <x:c r="D1268" s="103" t="s">
        <x:v>148</x:v>
      </x:c>
      <x:c r="E1268" s="104">
        <x:f>기계단가산출목록!F40</x:f>
        <x:v>29485</x:v>
      </x:c>
      <x:c r="F1268" s="104">
        <x:f t="shared" si="234"/>
        <x:v>29485</x:v>
      </x:c>
      <x:c r="G1268" s="104">
        <x:f>기계단가산출목록!G40</x:f>
        <x:v>32231</x:v>
      </x:c>
      <x:c r="H1268" s="104">
        <x:f>INT(C1268*G1268)</x:f>
        <x:v>32231</x:v>
      </x:c>
      <x:c r="I1268" s="104">
        <x:f>기계단가산출목록!H40</x:f>
        <x:v>17098</x:v>
      </x:c>
      <x:c r="J1268" s="104">
        <x:f>INT(C1268*I1268)</x:f>
        <x:v>17098</x:v>
      </x:c>
      <x:c r="K1268" s="104">
        <x:f t="shared" si="232"/>
        <x:v>78814</x:v>
      </x:c>
      <x:c r="L1268" s="104">
        <x:f t="shared" si="233"/>
        <x:v>78814</x:v>
      </x:c>
      <x:c r="M1268" s="104"/>
      <x:c r="N1268" s="100"/>
    </x:row>
    <x:row r="1269" spans="1:14" s="5" customFormat="1" ht="19.5" customHeight="1">
      <x:c r="A1269" s="101" t="s">
        <x:v>533</x:v>
      </x:c>
      <x:c r="B1269" s="101"/>
      <x:c r="C1269" s="102"/>
      <x:c r="D1269" s="103"/>
      <x:c r="E1269" s="104"/>
      <x:c r="F1269" s="104">
        <x:f>SUM(F1254:F1268)</x:f>
        <x:v>221719</x:v>
      </x:c>
      <x:c r="G1269" s="104"/>
      <x:c r="H1269" s="104">
        <x:f>SUM(H1254:H1268)</x:f>
        <x:v>1063360</x:v>
      </x:c>
      <x:c r="I1269" s="104"/>
      <x:c r="J1269" s="104">
        <x:f>SUM(J1254:J1268)</x:f>
        <x:v>183122</x:v>
      </x:c>
      <x:c r="K1269" s="104"/>
      <x:c r="L1269" s="104">
        <x:f>SUM(F1269,H1269,J1269)</x:f>
        <x:v>1468201</x:v>
      </x:c>
      <x:c r="M1269" s="104"/>
      <x:c r="N1269" s="100"/>
    </x:row>
    <x:row r="1270" spans="1:14" s="5" customFormat="1" ht="19.5" customHeight="1">
      <x:c r="A1270" s="105"/>
      <x:c r="B1270" s="105"/>
      <x:c r="C1270" s="106"/>
      <x:c r="D1270" s="107"/>
      <x:c r="E1270" s="108"/>
      <x:c r="F1270" s="108"/>
      <x:c r="G1270" s="108"/>
      <x:c r="H1270" s="108"/>
      <x:c r="I1270" s="108"/>
      <x:c r="J1270" s="108"/>
      <x:c r="K1270" s="108"/>
      <x:c r="L1270" s="108"/>
      <x:c r="M1270" s="108"/>
      <x:c r="N1270" s="100"/>
    </x:row>
    <x:row r="1271" spans="1:14" s="5" customFormat="1" ht="19.5" customHeight="1">
      <x:c r="A1271" s="96" t="s">
        <x:v>1163</x:v>
      </x:c>
      <x:c r="B1271" s="96" t="s">
        <x:v>276</x:v>
      </x:c>
      <x:c r="C1271" s="97"/>
      <x:c r="D1271" s="98" t="s">
        <x:v>148</x:v>
      </x:c>
      <x:c r="E1271" s="99"/>
      <x:c r="F1271" s="99"/>
      <x:c r="G1271" s="99"/>
      <x:c r="H1271" s="99"/>
      <x:c r="I1271" s="99"/>
      <x:c r="J1271" s="99"/>
      <x:c r="K1271" s="99"/>
      <x:c r="L1271" s="99"/>
      <x:c r="M1271" s="99"/>
      <x:c r="N1271" s="100"/>
    </x:row>
    <x:row r="1272" spans="1:14" s="5" customFormat="1" ht="19.5" customHeight="1">
      <x:c r="A1272" s="101" t="s">
        <x:v>153</x:v>
      </x:c>
      <x:c r="B1272" s="101" t="s">
        <x:v>281</x:v>
      </x:c>
      <x:c r="C1272" s="102">
        <x:v>2.3799999999999999</x:v>
      </x:c>
      <x:c r="D1272" s="103" t="s">
        <x:v>250</x:v>
      </x:c>
      <x:c r="E1272" s="104"/>
      <x:c r="F1272" s="104"/>
      <x:c r="G1272" s="104">
        <x:f>G1254</x:f>
        <x:v>189749</x:v>
      </x:c>
      <x:c r="H1272" s="104">
        <x:f t="shared" ref="H1272:H1279" si="236">INT(C1272*G1272)</x:f>
        <x:v>451602</x:v>
      </x:c>
      <x:c r="I1272" s="104"/>
      <x:c r="J1272" s="104"/>
      <x:c r="K1272" s="104">
        <x:f t="shared" ref="K1272:K1286" si="237">SUM(E1272,G1272,I1272)</x:f>
        <x:v>189749</x:v>
      </x:c>
      <x:c r="L1272" s="104">
        <x:f t="shared" ref="L1272:L1286" si="238">SUM(F1272,H1272,J1272)</x:f>
        <x:v>451602</x:v>
      </x:c>
      <x:c r="M1272" s="104"/>
      <x:c r="N1272" s="100"/>
    </x:row>
    <x:row r="1273" spans="1:14" s="5" customFormat="1" ht="19.5" customHeight="1">
      <x:c r="A1273" s="101" t="s">
        <x:v>862</x:v>
      </x:c>
      <x:c r="B1273" s="101" t="s">
        <x:v>281</x:v>
      </x:c>
      <x:c r="C1273" s="102">
        <x:v>0.35999999999999999</x:v>
      </x:c>
      <x:c r="D1273" s="103" t="s">
        <x:v>250</x:v>
      </x:c>
      <x:c r="E1273" s="104"/>
      <x:c r="F1273" s="104"/>
      <x:c r="G1273" s="104">
        <x:f>G1255</x:f>
        <x:v>148510</x:v>
      </x:c>
      <x:c r="H1273" s="104">
        <x:f t="shared" si="236"/>
        <x:v>53463</x:v>
      </x:c>
      <x:c r="I1273" s="104"/>
      <x:c r="J1273" s="104"/>
      <x:c r="K1273" s="104">
        <x:f t="shared" si="237"/>
        <x:v>148510</x:v>
      </x:c>
      <x:c r="L1273" s="104">
        <x:f t="shared" si="238"/>
        <x:v>53463</x:v>
      </x:c>
      <x:c r="M1273" s="104"/>
      <x:c r="N1273" s="100"/>
    </x:row>
    <x:row r="1274" spans="1:14" s="5" customFormat="1" ht="19.5" customHeight="1">
      <x:c r="A1274" s="101" t="s">
        <x:v>227</x:v>
      </x:c>
      <x:c r="B1274" s="101" t="s">
        <x:v>110</x:v>
      </x:c>
      <x:c r="C1274" s="102">
        <x:v>2.46</x:v>
      </x:c>
      <x:c r="D1274" s="103" t="s">
        <x:v>220</x:v>
      </x:c>
      <x:c r="E1274" s="104">
        <x:f>E1278</x:f>
        <x:v>21820</x:v>
      </x:c>
      <x:c r="F1274" s="104">
        <x:f>INT(C1274*E1274)</x:f>
        <x:v>53677</x:v>
      </x:c>
      <x:c r="G1274" s="104">
        <x:f>G1278</x:f>
        <x:v>47849</x:v>
      </x:c>
      <x:c r="H1274" s="104">
        <x:f t="shared" si="236"/>
        <x:v>117708</x:v>
      </x:c>
      <x:c r="I1274" s="104">
        <x:f>I1278</x:f>
        <x:v>24867</x:v>
      </x:c>
      <x:c r="J1274" s="104">
        <x:f>INT(C1274*I1274)</x:f>
        <x:v>61172</x:v>
      </x:c>
      <x:c r="K1274" s="104">
        <x:f t="shared" si="237"/>
        <x:v>94536</x:v>
      </x:c>
      <x:c r="L1274" s="104">
        <x:f t="shared" si="238"/>
        <x:v>232557</x:v>
      </x:c>
      <x:c r="M1274" s="104"/>
      <x:c r="N1274" s="100"/>
    </x:row>
    <x:row r="1275" spans="1:14" s="5" customFormat="1" ht="19.5" customHeight="1">
      <x:c r="A1275" s="101" t="s">
        <x:v>550</x:v>
      </x:c>
      <x:c r="B1275" s="101" t="s">
        <x:v>146</x:v>
      </x:c>
      <x:c r="C1275" s="102">
        <x:v>0.5</x:v>
      </x:c>
      <x:c r="D1275" s="103" t="s">
        <x:v>220</x:v>
      </x:c>
      <x:c r="E1275" s="104">
        <x:f>건설기계목록!E10</x:f>
        <x:v>23816</x:v>
      </x:c>
      <x:c r="F1275" s="104">
        <x:f>INT(C1275*E1275)</x:f>
        <x:v>11908</x:v>
      </x:c>
      <x:c r="G1275" s="104">
        <x:f>건설기계목록!F10</x:f>
        <x:v>47849</x:v>
      </x:c>
      <x:c r="H1275" s="104">
        <x:f t="shared" si="236"/>
        <x:v>23924</x:v>
      </x:c>
      <x:c r="I1275" s="104">
        <x:f>건설기계목록!G10</x:f>
        <x:v>84325</x:v>
      </x:c>
      <x:c r="J1275" s="104">
        <x:f>INT(C1275*I1275)</x:f>
        <x:v>42162</x:v>
      </x:c>
      <x:c r="K1275" s="104">
        <x:f t="shared" si="237"/>
        <x:v>155990</x:v>
      </x:c>
      <x:c r="L1275" s="104">
        <x:f t="shared" si="238"/>
        <x:v>77994</x:v>
      </x:c>
      <x:c r="M1275" s="104"/>
      <x:c r="N1275" s="100"/>
    </x:row>
    <x:row r="1276" spans="1:14" s="5" customFormat="1" ht="19.5" customHeight="1">
      <x:c r="A1276" s="101" t="s">
        <x:v>153</x:v>
      </x:c>
      <x:c r="B1276" s="101" t="s">
        <x:v>229</x:v>
      </x:c>
      <x:c r="C1276" s="102">
        <x:v>1.3300000000000001</x:v>
      </x:c>
      <x:c r="D1276" s="103" t="s">
        <x:v>250</x:v>
      </x:c>
      <x:c r="E1276" s="104"/>
      <x:c r="F1276" s="104"/>
      <x:c r="G1276" s="104">
        <x:f>G1272</x:f>
        <x:v>189749</x:v>
      </x:c>
      <x:c r="H1276" s="104">
        <x:f t="shared" si="236"/>
        <x:v>252366</x:v>
      </x:c>
      <x:c r="I1276" s="104"/>
      <x:c r="J1276" s="104"/>
      <x:c r="K1276" s="104">
        <x:f t="shared" si="237"/>
        <x:v>189749</x:v>
      </x:c>
      <x:c r="L1276" s="104">
        <x:f t="shared" si="238"/>
        <x:v>252366</x:v>
      </x:c>
      <x:c r="M1276" s="104"/>
      <x:c r="N1276" s="100"/>
    </x:row>
    <x:row r="1277" spans="1:14" s="5" customFormat="1" ht="19.5" customHeight="1">
      <x:c r="A1277" s="101" t="s">
        <x:v>862</x:v>
      </x:c>
      <x:c r="B1277" s="101" t="s">
        <x:v>229</x:v>
      </x:c>
      <x:c r="C1277" s="102">
        <x:v>0.45000000000000001</x:v>
      </x:c>
      <x:c r="D1277" s="103" t="s">
        <x:v>250</x:v>
      </x:c>
      <x:c r="E1277" s="104"/>
      <x:c r="F1277" s="104"/>
      <x:c r="G1277" s="104">
        <x:f>G1273</x:f>
        <x:v>148510</x:v>
      </x:c>
      <x:c r="H1277" s="104">
        <x:f t="shared" si="236"/>
        <x:v>66829</x:v>
      </x:c>
      <x:c r="I1277" s="104"/>
      <x:c r="J1277" s="104"/>
      <x:c r="K1277" s="104">
        <x:f t="shared" si="237"/>
        <x:v>148510</x:v>
      </x:c>
      <x:c r="L1277" s="104">
        <x:f t="shared" si="238"/>
        <x:v>66829</x:v>
      </x:c>
      <x:c r="M1277" s="104"/>
      <x:c r="N1277" s="100"/>
    </x:row>
    <x:row r="1278" spans="1:14" s="5" customFormat="1" ht="19.5" customHeight="1">
      <x:c r="A1278" s="101" t="s">
        <x:v>227</x:v>
      </x:c>
      <x:c r="B1278" s="101" t="s">
        <x:v>110</x:v>
      </x:c>
      <x:c r="C1278" s="102">
        <x:v>1.8500000000000001</x:v>
      </x:c>
      <x:c r="D1278" s="103" t="s">
        <x:v>220</x:v>
      </x:c>
      <x:c r="E1278" s="104">
        <x:f>E1260</x:f>
        <x:v>21820</x:v>
      </x:c>
      <x:c r="F1278" s="104">
        <x:f t="shared" ref="F1278:F1286" si="239">INT(C1278*E1278)</x:f>
        <x:v>40367</x:v>
      </x:c>
      <x:c r="G1278" s="104">
        <x:f>G1260</x:f>
        <x:v>47849</x:v>
      </x:c>
      <x:c r="H1278" s="104">
        <x:f t="shared" si="236"/>
        <x:v>88520</x:v>
      </x:c>
      <x:c r="I1278" s="104">
        <x:f>I1260</x:f>
        <x:v>24867</x:v>
      </x:c>
      <x:c r="J1278" s="104">
        <x:f>INT(C1278*I1278)</x:f>
        <x:v>46003</x:v>
      </x:c>
      <x:c r="K1278" s="104">
        <x:f t="shared" si="237"/>
        <x:v>94536</x:v>
      </x:c>
      <x:c r="L1278" s="104">
        <x:f t="shared" si="238"/>
        <x:v>174890</x:v>
      </x:c>
      <x:c r="M1278" s="104"/>
      <x:c r="N1278" s="100"/>
    </x:row>
    <x:row r="1279" spans="1:14" s="5" customFormat="1" ht="19.5" customHeight="1">
      <x:c r="A1279" s="101" t="s">
        <x:v>550</x:v>
      </x:c>
      <x:c r="B1279" s="101" t="s">
        <x:v>146</x:v>
      </x:c>
      <x:c r="C1279" s="102">
        <x:v>0.69999999999999996</x:v>
      </x:c>
      <x:c r="D1279" s="103" t="s">
        <x:v>220</x:v>
      </x:c>
      <x:c r="E1279" s="104">
        <x:f>E1275</x:f>
        <x:v>23816</x:v>
      </x:c>
      <x:c r="F1279" s="104">
        <x:f t="shared" si="239"/>
        <x:v>16671</x:v>
      </x:c>
      <x:c r="G1279" s="104">
        <x:f>건설기계목록!F10</x:f>
        <x:v>47849</x:v>
      </x:c>
      <x:c r="H1279" s="104">
        <x:f t="shared" si="236"/>
        <x:v>33494</x:v>
      </x:c>
      <x:c r="I1279" s="104">
        <x:f>건설기계목록!G10</x:f>
        <x:v>84325</x:v>
      </x:c>
      <x:c r="J1279" s="104">
        <x:f>INT(C1279*I1279)</x:f>
        <x:v>59027</x:v>
      </x:c>
      <x:c r="K1279" s="104">
        <x:f t="shared" si="237"/>
        <x:v>155990</x:v>
      </x:c>
      <x:c r="L1279" s="104">
        <x:f t="shared" si="238"/>
        <x:v>109192</x:v>
      </x:c>
      <x:c r="M1279" s="104"/>
      <x:c r="N1279" s="100"/>
    </x:row>
    <x:row r="1280" spans="1:14" s="5" customFormat="1" ht="19.5" customHeight="1">
      <x:c r="A1280" s="101" t="s">
        <x:v>332</x:v>
      </x:c>
      <x:c r="B1280" s="101" t="s">
        <x:v>1224</x:v>
      </x:c>
      <x:c r="C1280" s="102">
        <x:v>1</x:v>
      </x:c>
      <x:c r="D1280" s="103" t="s">
        <x:v>261</x:v>
      </x:c>
      <x:c r="E1280" s="104">
        <x:f>E1262</x:f>
        <x:v>29900</x:v>
      </x:c>
      <x:c r="F1280" s="104">
        <x:f t="shared" si="239"/>
        <x:v>29900</x:v>
      </x:c>
      <x:c r="G1280" s="104"/>
      <x:c r="H1280" s="104"/>
      <x:c r="I1280" s="104"/>
      <x:c r="J1280" s="104"/>
      <x:c r="K1280" s="104">
        <x:f t="shared" si="237"/>
        <x:v>29900</x:v>
      </x:c>
      <x:c r="L1280" s="104">
        <x:f t="shared" si="238"/>
        <x:v>29900</x:v>
      </x:c>
      <x:c r="M1280" s="104"/>
      <x:c r="N1280" s="100"/>
    </x:row>
    <x:row r="1281" spans="1:14" s="5" customFormat="1" ht="19.5" customHeight="1">
      <x:c r="A1281" s="101" t="s">
        <x:v>748</x:v>
      </x:c>
      <x:c r="B1281" s="101" t="s">
        <x:v>86</x:v>
      </x:c>
      <x:c r="C1281" s="102">
        <x:v>70</x:v>
      </x:c>
      <x:c r="D1281" s="103" t="s">
        <x:v>266</x:v>
      </x:c>
      <x:c r="E1281" s="104">
        <x:f>E1263</x:f>
        <x:v>400</x:v>
      </x:c>
      <x:c r="F1281" s="104">
        <x:f t="shared" si="239"/>
        <x:v>28000</x:v>
      </x:c>
      <x:c r="G1281" s="104"/>
      <x:c r="H1281" s="104"/>
      <x:c r="I1281" s="104"/>
      <x:c r="J1281" s="104"/>
      <x:c r="K1281" s="104">
        <x:f t="shared" si="237"/>
        <x:v>400</x:v>
      </x:c>
      <x:c r="L1281" s="104">
        <x:f t="shared" si="238"/>
        <x:v>28000</x:v>
      </x:c>
      <x:c r="M1281" s="104"/>
      <x:c r="N1281" s="100"/>
    </x:row>
    <x:row r="1282" spans="1:14" s="5" customFormat="1" ht="19.5" customHeight="1">
      <x:c r="A1282" s="101" t="s">
        <x:v>239</x:v>
      </x:c>
      <x:c r="B1282" s="101" t="s">
        <x:v>1232</x:v>
      </x:c>
      <x:c r="C1282" s="102">
        <x:v>150</x:v>
      </x:c>
      <x:c r="D1282" s="103" t="s">
        <x:v>270</x:v>
      </x:c>
      <x:c r="E1282" s="104">
        <x:f>E1264</x:f>
        <x:v>33.299999999999997</x:v>
      </x:c>
      <x:c r="F1282" s="104">
        <x:f t="shared" si="239"/>
        <x:v>4995</x:v>
      </x:c>
      <x:c r="G1282" s="104"/>
      <x:c r="H1282" s="104"/>
      <x:c r="I1282" s="104"/>
      <x:c r="J1282" s="104"/>
      <x:c r="K1282" s="104">
        <x:f t="shared" si="237"/>
        <x:v>33.299999999999997</x:v>
      </x:c>
      <x:c r="L1282" s="104">
        <x:f t="shared" si="238"/>
        <x:v>4995</x:v>
      </x:c>
      <x:c r="M1282" s="104"/>
      <x:c r="N1282" s="100"/>
    </x:row>
    <x:row r="1283" spans="1:14" s="5" customFormat="1" ht="19.5" customHeight="1">
      <x:c r="A1283" s="101" t="s">
        <x:v>580</x:v>
      </x:c>
      <x:c r="B1283" s="101" t="s">
        <x:v>1337</x:v>
      </x:c>
      <x:c r="C1283" s="102">
        <x:v>76.299999999999997</x:v>
      </x:c>
      <x:c r="D1283" s="103" t="s">
        <x:v>270</x:v>
      </x:c>
      <x:c r="E1283" s="104">
        <x:f>E1265</x:f>
        <x:v>131</x:v>
      </x:c>
      <x:c r="F1283" s="104">
        <x:f t="shared" si="239"/>
        <x:v>9995</x:v>
      </x:c>
      <x:c r="G1283" s="104"/>
      <x:c r="H1283" s="104"/>
      <x:c r="I1283" s="104"/>
      <x:c r="J1283" s="104"/>
      <x:c r="K1283" s="104">
        <x:f t="shared" si="237"/>
        <x:v>131</x:v>
      </x:c>
      <x:c r="L1283" s="104">
        <x:f t="shared" si="238"/>
        <x:v>9995</x:v>
      </x:c>
      <x:c r="M1283" s="104"/>
      <x:c r="N1283" s="100"/>
    </x:row>
    <x:row r="1284" spans="1:14" s="5" customFormat="1" ht="19.5" customHeight="1">
      <x:c r="A1284" s="101" t="s">
        <x:v>190</x:v>
      </x:c>
      <x:c r="B1284" s="101" t="s">
        <x:v>572</x:v>
      </x:c>
      <x:c r="C1284" s="102">
        <x:v>12.960000000000001</x:v>
      </x:c>
      <x:c r="D1284" s="103" t="s">
        <x:v>266</x:v>
      </x:c>
      <x:c r="E1284" s="104">
        <x:f>E1266</x:f>
        <x:v>1470</x:v>
      </x:c>
      <x:c r="F1284" s="104">
        <x:f t="shared" si="239"/>
        <x:v>19051</x:v>
      </x:c>
      <x:c r="G1284" s="104"/>
      <x:c r="H1284" s="104"/>
      <x:c r="I1284" s="104"/>
      <x:c r="J1284" s="104"/>
      <x:c r="K1284" s="104">
        <x:f t="shared" si="237"/>
        <x:v>1470</x:v>
      </x:c>
      <x:c r="L1284" s="104">
        <x:f t="shared" si="238"/>
        <x:v>19051</x:v>
      </x:c>
      <x:c r="M1284" s="104"/>
      <x:c r="N1284" s="100"/>
    </x:row>
    <x:row r="1285" spans="1:14" s="5" customFormat="1" ht="19.5" customHeight="1">
      <x:c r="A1285" s="101" t="s">
        <x:v>822</x:v>
      </x:c>
      <x:c r="B1285" s="101" t="s">
        <x:v>1116</x:v>
      </x:c>
      <x:c r="C1285" s="102">
        <x:v>1</x:v>
      </x:c>
      <x:c r="D1285" s="103" t="s">
        <x:v>148</x:v>
      </x:c>
      <x:c r="E1285" s="104">
        <x:f>기계단가산출목록!F18</x:f>
        <x:v>2778</x:v>
      </x:c>
      <x:c r="F1285" s="104">
        <x:f t="shared" si="239"/>
        <x:v>2778</x:v>
      </x:c>
      <x:c r="G1285" s="104">
        <x:f>기계단가산출목록!G18</x:f>
        <x:v>5583</x:v>
      </x:c>
      <x:c r="H1285" s="104">
        <x:f>INT(C1285*G1285)</x:f>
        <x:v>5583</x:v>
      </x:c>
      <x:c r="I1285" s="104">
        <x:f>기계단가산출목록!H18</x:f>
        <x:v>9839</x:v>
      </x:c>
      <x:c r="J1285" s="104">
        <x:f>INT(C1285*I1285)</x:f>
        <x:v>9839</x:v>
      </x:c>
      <x:c r="K1285" s="104">
        <x:f t="shared" si="237"/>
        <x:v>18200</x:v>
      </x:c>
      <x:c r="L1285" s="104">
        <x:f t="shared" si="238"/>
        <x:v>18200</x:v>
      </x:c>
      <x:c r="M1285" s="104"/>
      <x:c r="N1285" s="100"/>
    </x:row>
    <x:row r="1286" spans="1:14" s="5" customFormat="1" ht="19.5" customHeight="1">
      <x:c r="A1286" s="101" t="s">
        <x:v>540</x:v>
      </x:c>
      <x:c r="B1286" s="101" t="s">
        <x:v>1318</x:v>
      </x:c>
      <x:c r="C1286" s="102">
        <x:v>1</x:v>
      </x:c>
      <x:c r="D1286" s="103" t="s">
        <x:v>148</x:v>
      </x:c>
      <x:c r="E1286" s="104">
        <x:f>기계단가산출목록!F40</x:f>
        <x:v>29485</x:v>
      </x:c>
      <x:c r="F1286" s="104">
        <x:f t="shared" si="239"/>
        <x:v>29485</x:v>
      </x:c>
      <x:c r="G1286" s="104">
        <x:f>기계단가산출목록!G40</x:f>
        <x:v>32231</x:v>
      </x:c>
      <x:c r="H1286" s="104">
        <x:f>INT(C1286*G1286)</x:f>
        <x:v>32231</x:v>
      </x:c>
      <x:c r="I1286" s="104">
        <x:f>기계단가산출목록!H40</x:f>
        <x:v>17098</x:v>
      </x:c>
      <x:c r="J1286" s="104">
        <x:f>INT(C1286*I1286)</x:f>
        <x:v>17098</x:v>
      </x:c>
      <x:c r="K1286" s="104">
        <x:f t="shared" si="237"/>
        <x:v>78814</x:v>
      </x:c>
      <x:c r="L1286" s="104">
        <x:f t="shared" si="238"/>
        <x:v>78814</x:v>
      </x:c>
      <x:c r="M1286" s="104"/>
      <x:c r="N1286" s="100"/>
    </x:row>
    <x:row r="1287" spans="1:14" s="5" customFormat="1" ht="19.5" customHeight="1">
      <x:c r="A1287" s="101" t="s">
        <x:v>533</x:v>
      </x:c>
      <x:c r="B1287" s="101"/>
      <x:c r="C1287" s="102"/>
      <x:c r="D1287" s="103"/>
      <x:c r="E1287" s="104"/>
      <x:c r="F1287" s="104">
        <x:f>SUM(F1272:F1286)</x:f>
        <x:v>246827</x:v>
      </x:c>
      <x:c r="G1287" s="104"/>
      <x:c r="H1287" s="104">
        <x:f>SUM(H1272:H1286)</x:f>
        <x:v>1125720</x:v>
      </x:c>
      <x:c r="I1287" s="104"/>
      <x:c r="J1287" s="104">
        <x:f>SUM(J1272:J1286)</x:f>
        <x:v>235301</x:v>
      </x:c>
      <x:c r="K1287" s="104"/>
      <x:c r="L1287" s="104">
        <x:f>SUM(F1287,H1287,J1287)</x:f>
        <x:v>1607848</x:v>
      </x:c>
      <x:c r="M1287" s="104"/>
      <x:c r="N1287" s="100"/>
    </x:row>
    <x:row r="1288" spans="1:14" s="5" customFormat="1" ht="19.5" customHeight="1">
      <x:c r="A1288" s="105"/>
      <x:c r="B1288" s="105"/>
      <x:c r="C1288" s="106"/>
      <x:c r="D1288" s="107"/>
      <x:c r="E1288" s="108"/>
      <x:c r="F1288" s="108"/>
      <x:c r="G1288" s="108"/>
      <x:c r="H1288" s="108"/>
      <x:c r="I1288" s="108"/>
      <x:c r="J1288" s="108"/>
      <x:c r="K1288" s="108"/>
      <x:c r="L1288" s="108"/>
      <x:c r="M1288" s="108"/>
      <x:c r="N1288" s="100"/>
    </x:row>
    <x:row r="1289" spans="1:14" s="5" customFormat="1" ht="19.5" customHeight="1">
      <x:c r="A1289" s="96" t="s">
        <x:v>1023</x:v>
      </x:c>
      <x:c r="B1289" s="96" t="s">
        <x:v>282</x:v>
      </x:c>
      <x:c r="C1289" s="97"/>
      <x:c r="D1289" s="98" t="s">
        <x:v>148</x:v>
      </x:c>
      <x:c r="E1289" s="99"/>
      <x:c r="F1289" s="99"/>
      <x:c r="G1289" s="99"/>
      <x:c r="H1289" s="99"/>
      <x:c r="I1289" s="99"/>
      <x:c r="J1289" s="99"/>
      <x:c r="K1289" s="99"/>
      <x:c r="L1289" s="99"/>
      <x:c r="M1289" s="99"/>
      <x:c r="N1289" s="100"/>
    </x:row>
    <x:row r="1290" spans="1:14" s="5" customFormat="1" ht="19.5" customHeight="1">
      <x:c r="A1290" s="101" t="s">
        <x:v>153</x:v>
      </x:c>
      <x:c r="B1290" s="101" t="s">
        <x:v>281</x:v>
      </x:c>
      <x:c r="C1290" s="102">
        <x:v>2.5099999999999998</x:v>
      </x:c>
      <x:c r="D1290" s="103" t="s">
        <x:v>250</x:v>
      </x:c>
      <x:c r="E1290" s="104"/>
      <x:c r="F1290" s="104"/>
      <x:c r="G1290" s="104">
        <x:f>G1272</x:f>
        <x:v>189749</x:v>
      </x:c>
      <x:c r="H1290" s="104">
        <x:f t="shared" ref="H1290:H1297" si="240">INT(C1290*G1290)</x:f>
        <x:v>476269</x:v>
      </x:c>
      <x:c r="I1290" s="104"/>
      <x:c r="J1290" s="104"/>
      <x:c r="K1290" s="104">
        <x:f t="shared" ref="K1290:K1304" si="241">SUM(E1290,G1290,I1290)</x:f>
        <x:v>189749</x:v>
      </x:c>
      <x:c r="L1290" s="104">
        <x:f t="shared" ref="L1290:L1304" si="242">SUM(F1290,H1290,J1290)</x:f>
        <x:v>476269</x:v>
      </x:c>
      <x:c r="M1290" s="104"/>
      <x:c r="N1290" s="100"/>
    </x:row>
    <x:row r="1291" spans="1:14" s="5" customFormat="1" ht="19.5" customHeight="1">
      <x:c r="A1291" s="101" t="s">
        <x:v>862</x:v>
      </x:c>
      <x:c r="B1291" s="101" t="s">
        <x:v>281</x:v>
      </x:c>
      <x:c r="C1291" s="102">
        <x:v>0.38</x:v>
      </x:c>
      <x:c r="D1291" s="103" t="s">
        <x:v>250</x:v>
      </x:c>
      <x:c r="E1291" s="104"/>
      <x:c r="F1291" s="104"/>
      <x:c r="G1291" s="104">
        <x:f>G1273</x:f>
        <x:v>148510</x:v>
      </x:c>
      <x:c r="H1291" s="104">
        <x:f t="shared" si="240"/>
        <x:v>56433</x:v>
      </x:c>
      <x:c r="I1291" s="104"/>
      <x:c r="J1291" s="104"/>
      <x:c r="K1291" s="104">
        <x:f t="shared" si="241"/>
        <x:v>148510</x:v>
      </x:c>
      <x:c r="L1291" s="104">
        <x:f t="shared" si="242"/>
        <x:v>56433</x:v>
      </x:c>
      <x:c r="M1291" s="104"/>
      <x:c r="N1291" s="100"/>
    </x:row>
    <x:row r="1292" spans="1:14" s="5" customFormat="1" ht="19.5" customHeight="1">
      <x:c r="A1292" s="101" t="s">
        <x:v>227</x:v>
      </x:c>
      <x:c r="B1292" s="101" t="s">
        <x:v>110</x:v>
      </x:c>
      <x:c r="C1292" s="102">
        <x:v>2.5800000000000001</x:v>
      </x:c>
      <x:c r="D1292" s="103" t="s">
        <x:v>220</x:v>
      </x:c>
      <x:c r="E1292" s="104">
        <x:f>E1296</x:f>
        <x:v>21820</x:v>
      </x:c>
      <x:c r="F1292" s="104">
        <x:f>INT(C1292*E1292)</x:f>
        <x:v>56295</x:v>
      </x:c>
      <x:c r="G1292" s="104">
        <x:f>G1296</x:f>
        <x:v>47849</x:v>
      </x:c>
      <x:c r="H1292" s="104">
        <x:f t="shared" si="240"/>
        <x:v>123450</x:v>
      </x:c>
      <x:c r="I1292" s="104">
        <x:f>I1296</x:f>
        <x:v>24867</x:v>
      </x:c>
      <x:c r="J1292" s="104">
        <x:f>INT(C1292*I1292)</x:f>
        <x:v>64156</x:v>
      </x:c>
      <x:c r="K1292" s="104">
        <x:f t="shared" si="241"/>
        <x:v>94536</x:v>
      </x:c>
      <x:c r="L1292" s="104">
        <x:f t="shared" si="242"/>
        <x:v>243901</x:v>
      </x:c>
      <x:c r="M1292" s="104"/>
      <x:c r="N1292" s="100"/>
    </x:row>
    <x:row r="1293" spans="1:14" s="5" customFormat="1" ht="19.5" customHeight="1">
      <x:c r="A1293" s="101" t="s">
        <x:v>550</x:v>
      </x:c>
      <x:c r="B1293" s="101" t="s">
        <x:v>146</x:v>
      </x:c>
      <x:c r="C1293" s="102">
        <x:v>0.53000000000000003</x:v>
      </x:c>
      <x:c r="D1293" s="103" t="s">
        <x:v>220</x:v>
      </x:c>
      <x:c r="E1293" s="104">
        <x:f>E1275</x:f>
        <x:v>23816</x:v>
      </x:c>
      <x:c r="F1293" s="104">
        <x:f>INT(C1293*E1293)</x:f>
        <x:v>12622</x:v>
      </x:c>
      <x:c r="G1293" s="104">
        <x:f>G1275</x:f>
        <x:v>47849</x:v>
      </x:c>
      <x:c r="H1293" s="104">
        <x:f t="shared" si="240"/>
        <x:v>25359</x:v>
      </x:c>
      <x:c r="I1293" s="104">
        <x:f>I1275</x:f>
        <x:v>84325</x:v>
      </x:c>
      <x:c r="J1293" s="104">
        <x:f>INT(C1293*I1293)</x:f>
        <x:v>44692</x:v>
      </x:c>
      <x:c r="K1293" s="104">
        <x:f t="shared" si="241"/>
        <x:v>155990</x:v>
      </x:c>
      <x:c r="L1293" s="104">
        <x:f t="shared" si="242"/>
        <x:v>82673</x:v>
      </x:c>
      <x:c r="M1293" s="104"/>
      <x:c r="N1293" s="100"/>
    </x:row>
    <x:row r="1294" spans="1:14" s="5" customFormat="1" ht="19.5" customHeight="1">
      <x:c r="A1294" s="101" t="s">
        <x:v>153</x:v>
      </x:c>
      <x:c r="B1294" s="101" t="s">
        <x:v>229</x:v>
      </x:c>
      <x:c r="C1294" s="102">
        <x:v>1.3300000000000001</x:v>
      </x:c>
      <x:c r="D1294" s="103" t="s">
        <x:v>250</x:v>
      </x:c>
      <x:c r="E1294" s="104"/>
      <x:c r="F1294" s="104"/>
      <x:c r="G1294" s="104">
        <x:f>G1290</x:f>
        <x:v>189749</x:v>
      </x:c>
      <x:c r="H1294" s="104">
        <x:f t="shared" si="240"/>
        <x:v>252366</x:v>
      </x:c>
      <x:c r="I1294" s="104"/>
      <x:c r="J1294" s="104"/>
      <x:c r="K1294" s="104">
        <x:f t="shared" si="241"/>
        <x:v>189749</x:v>
      </x:c>
      <x:c r="L1294" s="104">
        <x:f t="shared" si="242"/>
        <x:v>252366</x:v>
      </x:c>
      <x:c r="M1294" s="104"/>
      <x:c r="N1294" s="100"/>
    </x:row>
    <x:row r="1295" spans="1:14" s="5" customFormat="1" ht="19.5" customHeight="1">
      <x:c r="A1295" s="101" t="s">
        <x:v>862</x:v>
      </x:c>
      <x:c r="B1295" s="101" t="s">
        <x:v>229</x:v>
      </x:c>
      <x:c r="C1295" s="102">
        <x:v>0.45000000000000001</x:v>
      </x:c>
      <x:c r="D1295" s="103" t="s">
        <x:v>250</x:v>
      </x:c>
      <x:c r="E1295" s="104"/>
      <x:c r="F1295" s="104"/>
      <x:c r="G1295" s="104">
        <x:f>G1291</x:f>
        <x:v>148510</x:v>
      </x:c>
      <x:c r="H1295" s="104">
        <x:f t="shared" si="240"/>
        <x:v>66829</x:v>
      </x:c>
      <x:c r="I1295" s="104"/>
      <x:c r="J1295" s="104"/>
      <x:c r="K1295" s="104">
        <x:f t="shared" si="241"/>
        <x:v>148510</x:v>
      </x:c>
      <x:c r="L1295" s="104">
        <x:f t="shared" si="242"/>
        <x:v>66829</x:v>
      </x:c>
      <x:c r="M1295" s="104"/>
      <x:c r="N1295" s="100"/>
    </x:row>
    <x:row r="1296" spans="1:14" s="5" customFormat="1" ht="19.5" customHeight="1">
      <x:c r="A1296" s="101" t="s">
        <x:v>227</x:v>
      </x:c>
      <x:c r="B1296" s="101" t="s">
        <x:v>110</x:v>
      </x:c>
      <x:c r="C1296" s="102">
        <x:v>1.8500000000000001</x:v>
      </x:c>
      <x:c r="D1296" s="103" t="s">
        <x:v>220</x:v>
      </x:c>
      <x:c r="E1296" s="104">
        <x:f>E1278</x:f>
        <x:v>21820</x:v>
      </x:c>
      <x:c r="F1296" s="104">
        <x:f t="shared" ref="F1296:F1304" si="243">INT(C1296*E1296)</x:f>
        <x:v>40367</x:v>
      </x:c>
      <x:c r="G1296" s="104">
        <x:f>G1278</x:f>
        <x:v>47849</x:v>
      </x:c>
      <x:c r="H1296" s="104">
        <x:f t="shared" si="240"/>
        <x:v>88520</x:v>
      </x:c>
      <x:c r="I1296" s="104">
        <x:f>I1278</x:f>
        <x:v>24867</x:v>
      </x:c>
      <x:c r="J1296" s="104">
        <x:f>INT(C1296*I1296)</x:f>
        <x:v>46003</x:v>
      </x:c>
      <x:c r="K1296" s="104">
        <x:f t="shared" si="241"/>
        <x:v>94536</x:v>
      </x:c>
      <x:c r="L1296" s="104">
        <x:f t="shared" si="242"/>
        <x:v>174890</x:v>
      </x:c>
      <x:c r="M1296" s="104"/>
      <x:c r="N1296" s="100"/>
    </x:row>
    <x:row r="1297" spans="1:14" s="5" customFormat="1" ht="19.5" customHeight="1">
      <x:c r="A1297" s="101" t="s">
        <x:v>550</x:v>
      </x:c>
      <x:c r="B1297" s="101" t="s">
        <x:v>146</x:v>
      </x:c>
      <x:c r="C1297" s="102">
        <x:v>0.69999999999999996</x:v>
      </x:c>
      <x:c r="D1297" s="103" t="s">
        <x:v>220</x:v>
      </x:c>
      <x:c r="E1297" s="104">
        <x:f>E1293</x:f>
        <x:v>23816</x:v>
      </x:c>
      <x:c r="F1297" s="104">
        <x:f t="shared" si="243"/>
        <x:v>16671</x:v>
      </x:c>
      <x:c r="G1297" s="104">
        <x:f>G1293</x:f>
        <x:v>47849</x:v>
      </x:c>
      <x:c r="H1297" s="104">
        <x:f t="shared" si="240"/>
        <x:v>33494</x:v>
      </x:c>
      <x:c r="I1297" s="104">
        <x:f>I1293</x:f>
        <x:v>84325</x:v>
      </x:c>
      <x:c r="J1297" s="104">
        <x:f>INT(C1297*I1297)</x:f>
        <x:v>59027</x:v>
      </x:c>
      <x:c r="K1297" s="104">
        <x:f t="shared" si="241"/>
        <x:v>155990</x:v>
      </x:c>
      <x:c r="L1297" s="104">
        <x:f t="shared" si="242"/>
        <x:v>109192</x:v>
      </x:c>
      <x:c r="M1297" s="104"/>
      <x:c r="N1297" s="100"/>
    </x:row>
    <x:row r="1298" spans="1:14" s="5" customFormat="1" ht="19.5" customHeight="1">
      <x:c r="A1298" s="101" t="s">
        <x:v>332</x:v>
      </x:c>
      <x:c r="B1298" s="101" t="s">
        <x:v>1224</x:v>
      </x:c>
      <x:c r="C1298" s="102">
        <x:v>1</x:v>
      </x:c>
      <x:c r="D1298" s="103" t="s">
        <x:v>261</x:v>
      </x:c>
      <x:c r="E1298" s="104">
        <x:f t="shared" ref="E1298:E1304" si="244">E1280</x:f>
        <x:v>29900</x:v>
      </x:c>
      <x:c r="F1298" s="104">
        <x:f t="shared" si="243"/>
        <x:v>29900</x:v>
      </x:c>
      <x:c r="G1298" s="104"/>
      <x:c r="H1298" s="104"/>
      <x:c r="I1298" s="104"/>
      <x:c r="J1298" s="104"/>
      <x:c r="K1298" s="104">
        <x:f t="shared" si="241"/>
        <x:v>29900</x:v>
      </x:c>
      <x:c r="L1298" s="104">
        <x:f t="shared" si="242"/>
        <x:v>29900</x:v>
      </x:c>
      <x:c r="M1298" s="104"/>
      <x:c r="N1298" s="100"/>
    </x:row>
    <x:row r="1299" spans="1:14" s="5" customFormat="1" ht="19.5" customHeight="1">
      <x:c r="A1299" s="101" t="s">
        <x:v>748</x:v>
      </x:c>
      <x:c r="B1299" s="101" t="s">
        <x:v>86</x:v>
      </x:c>
      <x:c r="C1299" s="102">
        <x:v>70</x:v>
      </x:c>
      <x:c r="D1299" s="103" t="s">
        <x:v>266</x:v>
      </x:c>
      <x:c r="E1299" s="104">
        <x:f t="shared" si="244"/>
        <x:v>400</x:v>
      </x:c>
      <x:c r="F1299" s="104">
        <x:f t="shared" si="243"/>
        <x:v>28000</x:v>
      </x:c>
      <x:c r="G1299" s="104"/>
      <x:c r="H1299" s="104"/>
      <x:c r="I1299" s="104"/>
      <x:c r="J1299" s="104"/>
      <x:c r="K1299" s="104">
        <x:f t="shared" si="241"/>
        <x:v>400</x:v>
      </x:c>
      <x:c r="L1299" s="104">
        <x:f t="shared" si="242"/>
        <x:v>28000</x:v>
      </x:c>
      <x:c r="M1299" s="104"/>
      <x:c r="N1299" s="100"/>
    </x:row>
    <x:row r="1300" spans="1:14" s="5" customFormat="1" ht="19.5" customHeight="1">
      <x:c r="A1300" s="101" t="s">
        <x:v>239</x:v>
      </x:c>
      <x:c r="B1300" s="101" t="s">
        <x:v>1232</x:v>
      </x:c>
      <x:c r="C1300" s="102">
        <x:v>160</x:v>
      </x:c>
      <x:c r="D1300" s="103" t="s">
        <x:v>270</x:v>
      </x:c>
      <x:c r="E1300" s="104">
        <x:f t="shared" si="244"/>
        <x:v>33.299999999999997</x:v>
      </x:c>
      <x:c r="F1300" s="104">
        <x:f t="shared" si="243"/>
        <x:v>5328</x:v>
      </x:c>
      <x:c r="G1300" s="104"/>
      <x:c r="H1300" s="104"/>
      <x:c r="I1300" s="104"/>
      <x:c r="J1300" s="104"/>
      <x:c r="K1300" s="104">
        <x:f t="shared" si="241"/>
        <x:v>33.299999999999997</x:v>
      </x:c>
      <x:c r="L1300" s="104">
        <x:f t="shared" si="242"/>
        <x:v>5328</x:v>
      </x:c>
      <x:c r="M1300" s="104"/>
      <x:c r="N1300" s="100"/>
    </x:row>
    <x:row r="1301" spans="1:14" s="5" customFormat="1" ht="19.5" customHeight="1">
      <x:c r="A1301" s="101" t="s">
        <x:v>580</x:v>
      </x:c>
      <x:c r="B1301" s="101" t="s">
        <x:v>1337</x:v>
      </x:c>
      <x:c r="C1301" s="102">
        <x:v>89.5</x:v>
      </x:c>
      <x:c r="D1301" s="103" t="s">
        <x:v>270</x:v>
      </x:c>
      <x:c r="E1301" s="104">
        <x:f t="shared" si="244"/>
        <x:v>131</x:v>
      </x:c>
      <x:c r="F1301" s="104">
        <x:f t="shared" si="243"/>
        <x:v>11724</x:v>
      </x:c>
      <x:c r="G1301" s="104"/>
      <x:c r="H1301" s="104"/>
      <x:c r="I1301" s="104"/>
      <x:c r="J1301" s="104"/>
      <x:c r="K1301" s="104">
        <x:f t="shared" si="241"/>
        <x:v>131</x:v>
      </x:c>
      <x:c r="L1301" s="104">
        <x:f t="shared" si="242"/>
        <x:v>11724</x:v>
      </x:c>
      <x:c r="M1301" s="104"/>
      <x:c r="N1301" s="100"/>
    </x:row>
    <x:row r="1302" spans="1:14" s="5" customFormat="1" ht="19.5" customHeight="1">
      <x:c r="A1302" s="101" t="s">
        <x:v>190</x:v>
      </x:c>
      <x:c r="B1302" s="101" t="s">
        <x:v>572</x:v>
      </x:c>
      <x:c r="C1302" s="102">
        <x:v>15.210000000000001</x:v>
      </x:c>
      <x:c r="D1302" s="103" t="s">
        <x:v>266</x:v>
      </x:c>
      <x:c r="E1302" s="104">
        <x:f t="shared" si="244"/>
        <x:v>1470</x:v>
      </x:c>
      <x:c r="F1302" s="104">
        <x:f t="shared" si="243"/>
        <x:v>22358</x:v>
      </x:c>
      <x:c r="G1302" s="104"/>
      <x:c r="H1302" s="104"/>
      <x:c r="I1302" s="104"/>
      <x:c r="J1302" s="104"/>
      <x:c r="K1302" s="104">
        <x:f t="shared" si="241"/>
        <x:v>1470</x:v>
      </x:c>
      <x:c r="L1302" s="104">
        <x:f t="shared" si="242"/>
        <x:v>22358</x:v>
      </x:c>
      <x:c r="M1302" s="104"/>
      <x:c r="N1302" s="100"/>
    </x:row>
    <x:row r="1303" spans="1:14" s="5" customFormat="1" ht="19.5" customHeight="1">
      <x:c r="A1303" s="101" t="s">
        <x:v>822</x:v>
      </x:c>
      <x:c r="B1303" s="101" t="str">
        <x:f>B1285</x:f>
        <x:v>타이어크레인 50톤</x:v>
      </x:c>
      <x:c r="C1303" s="102">
        <x:v>1</x:v>
      </x:c>
      <x:c r="D1303" s="103" t="s">
        <x:v>148</x:v>
      </x:c>
      <x:c r="E1303" s="104">
        <x:f t="shared" si="244"/>
        <x:v>2778</x:v>
      </x:c>
      <x:c r="F1303" s="104">
        <x:f t="shared" si="243"/>
        <x:v>2778</x:v>
      </x:c>
      <x:c r="G1303" s="104">
        <x:f>G1285</x:f>
        <x:v>5583</x:v>
      </x:c>
      <x:c r="H1303" s="104">
        <x:f>INT(C1303*G1303)</x:f>
        <x:v>5583</x:v>
      </x:c>
      <x:c r="I1303" s="104">
        <x:f>I1285</x:f>
        <x:v>9839</x:v>
      </x:c>
      <x:c r="J1303" s="104">
        <x:f>INT(C1303*I1303)</x:f>
        <x:v>9839</x:v>
      </x:c>
      <x:c r="K1303" s="104">
        <x:f t="shared" si="241"/>
        <x:v>18200</x:v>
      </x:c>
      <x:c r="L1303" s="104">
        <x:f t="shared" si="242"/>
        <x:v>18200</x:v>
      </x:c>
      <x:c r="M1303" s="104"/>
      <x:c r="N1303" s="100"/>
    </x:row>
    <x:row r="1304" spans="1:14" s="5" customFormat="1" ht="19.5" customHeight="1">
      <x:c r="A1304" s="101" t="s">
        <x:v>540</x:v>
      </x:c>
      <x:c r="B1304" s="101" t="s">
        <x:v>1318</x:v>
      </x:c>
      <x:c r="C1304" s="102">
        <x:v>1</x:v>
      </x:c>
      <x:c r="D1304" s="103" t="s">
        <x:v>148</x:v>
      </x:c>
      <x:c r="E1304" s="104">
        <x:f t="shared" si="244"/>
        <x:v>29485</x:v>
      </x:c>
      <x:c r="F1304" s="104">
        <x:f t="shared" si="243"/>
        <x:v>29485</x:v>
      </x:c>
      <x:c r="G1304" s="104">
        <x:f>G1286</x:f>
        <x:v>32231</x:v>
      </x:c>
      <x:c r="H1304" s="104">
        <x:f>INT(C1304*G1304)</x:f>
        <x:v>32231</x:v>
      </x:c>
      <x:c r="I1304" s="104">
        <x:f>I1286</x:f>
        <x:v>17098</x:v>
      </x:c>
      <x:c r="J1304" s="104">
        <x:f>INT(C1304*I1304)</x:f>
        <x:v>17098</x:v>
      </x:c>
      <x:c r="K1304" s="104">
        <x:f t="shared" si="241"/>
        <x:v>78814</x:v>
      </x:c>
      <x:c r="L1304" s="104">
        <x:f t="shared" si="242"/>
        <x:v>78814</x:v>
      </x:c>
      <x:c r="M1304" s="104"/>
      <x:c r="N1304" s="100"/>
    </x:row>
    <x:row r="1305" spans="1:14" s="5" customFormat="1" ht="19.5" customHeight="1">
      <x:c r="A1305" s="101" t="s">
        <x:v>533</x:v>
      </x:c>
      <x:c r="B1305" s="101"/>
      <x:c r="C1305" s="102"/>
      <x:c r="D1305" s="103"/>
      <x:c r="E1305" s="104"/>
      <x:c r="F1305" s="104">
        <x:f>SUM(F1290:F1304)</x:f>
        <x:v>255528</x:v>
      </x:c>
      <x:c r="G1305" s="104"/>
      <x:c r="H1305" s="104">
        <x:f>SUM(H1290:H1304)</x:f>
        <x:v>1160534</x:v>
      </x:c>
      <x:c r="I1305" s="104"/>
      <x:c r="J1305" s="104">
        <x:f>SUM(J1290:J1304)</x:f>
        <x:v>240815</x:v>
      </x:c>
      <x:c r="K1305" s="104"/>
      <x:c r="L1305" s="104">
        <x:f>SUM(F1305,H1305,J1305)</x:f>
        <x:v>1656877</x:v>
      </x:c>
      <x:c r="M1305" s="104"/>
      <x:c r="N1305" s="100"/>
    </x:row>
    <x:row r="1306" spans="1:14" s="5" customFormat="1" ht="19.5" customHeight="1">
      <x:c r="A1306" s="105"/>
      <x:c r="B1306" s="105"/>
      <x:c r="C1306" s="106"/>
      <x:c r="D1306" s="107"/>
      <x:c r="E1306" s="108"/>
      <x:c r="F1306" s="108"/>
      <x:c r="G1306" s="108"/>
      <x:c r="H1306" s="108"/>
      <x:c r="I1306" s="108"/>
      <x:c r="J1306" s="108"/>
      <x:c r="K1306" s="108"/>
      <x:c r="L1306" s="108"/>
      <x:c r="M1306" s="108"/>
      <x:c r="N1306" s="100"/>
    </x:row>
    <x:row r="1307" spans="1:14" s="5" customFormat="1" ht="19.5" customHeight="1">
      <x:c r="A1307" s="96" t="s">
        <x:v>1025</x:v>
      </x:c>
      <x:c r="B1307" s="96" t="s">
        <x:v>310</x:v>
      </x:c>
      <x:c r="C1307" s="97"/>
      <x:c r="D1307" s="98" t="s">
        <x:v>148</x:v>
      </x:c>
      <x:c r="E1307" s="99"/>
      <x:c r="F1307" s="99"/>
      <x:c r="G1307" s="99"/>
      <x:c r="H1307" s="99"/>
      <x:c r="I1307" s="99"/>
      <x:c r="J1307" s="99"/>
      <x:c r="K1307" s="99"/>
      <x:c r="L1307" s="99"/>
      <x:c r="M1307" s="99"/>
      <x:c r="N1307" s="100"/>
    </x:row>
    <x:row r="1308" spans="1:14" s="5" customFormat="1" ht="19.5" customHeight="1">
      <x:c r="A1308" s="101" t="s">
        <x:v>153</x:v>
      </x:c>
      <x:c r="B1308" s="101" t="s">
        <x:v>281</x:v>
      </x:c>
      <x:c r="C1308" s="102">
        <x:v>2.6400000000000001</x:v>
      </x:c>
      <x:c r="D1308" s="103" t="s">
        <x:v>250</x:v>
      </x:c>
      <x:c r="E1308" s="104"/>
      <x:c r="F1308" s="104"/>
      <x:c r="G1308" s="104">
        <x:f>G1290</x:f>
        <x:v>189749</x:v>
      </x:c>
      <x:c r="H1308" s="104">
        <x:f t="shared" ref="H1308:H1315" si="245">INT(C1308*G1308)</x:f>
        <x:v>500937</x:v>
      </x:c>
      <x:c r="I1308" s="104"/>
      <x:c r="J1308" s="104"/>
      <x:c r="K1308" s="104">
        <x:f t="shared" ref="K1308:K1322" si="246">SUM(E1308,G1308,I1308)</x:f>
        <x:v>189749</x:v>
      </x:c>
      <x:c r="L1308" s="104">
        <x:f t="shared" ref="L1308:L1322" si="247">SUM(F1308,H1308,J1308)</x:f>
        <x:v>500937</x:v>
      </x:c>
      <x:c r="M1308" s="104"/>
      <x:c r="N1308" s="100"/>
    </x:row>
    <x:row r="1309" spans="1:14" s="5" customFormat="1" ht="19.5" customHeight="1">
      <x:c r="A1309" s="101" t="s">
        <x:v>862</x:v>
      </x:c>
      <x:c r="B1309" s="101" t="s">
        <x:v>281</x:v>
      </x:c>
      <x:c r="C1309" s="102">
        <x:v>0.40000000000000002</x:v>
      </x:c>
      <x:c r="D1309" s="103" t="s">
        <x:v>250</x:v>
      </x:c>
      <x:c r="E1309" s="104"/>
      <x:c r="F1309" s="104"/>
      <x:c r="G1309" s="104">
        <x:f>G1291</x:f>
        <x:v>148510</x:v>
      </x:c>
      <x:c r="H1309" s="104">
        <x:f t="shared" si="245"/>
        <x:v>59404</x:v>
      </x:c>
      <x:c r="I1309" s="104"/>
      <x:c r="J1309" s="104"/>
      <x:c r="K1309" s="104">
        <x:f t="shared" si="246"/>
        <x:v>148510</x:v>
      </x:c>
      <x:c r="L1309" s="104">
        <x:f t="shared" si="247"/>
        <x:v>59404</x:v>
      </x:c>
      <x:c r="M1309" s="104"/>
      <x:c r="N1309" s="100"/>
    </x:row>
    <x:row r="1310" spans="1:14" s="5" customFormat="1" ht="19.5" customHeight="1">
      <x:c r="A1310" s="101" t="s">
        <x:v>227</x:v>
      </x:c>
      <x:c r="B1310" s="101" t="s">
        <x:v>110</x:v>
      </x:c>
      <x:c r="C1310" s="102">
        <x:v>2.7000000000000002</x:v>
      </x:c>
      <x:c r="D1310" s="103" t="s">
        <x:v>220</x:v>
      </x:c>
      <x:c r="E1310" s="104">
        <x:f>E1314</x:f>
        <x:v>21820</x:v>
      </x:c>
      <x:c r="F1310" s="104">
        <x:f>INT(C1310*E1310)</x:f>
        <x:v>58914</x:v>
      </x:c>
      <x:c r="G1310" s="104">
        <x:f>G1314</x:f>
        <x:v>47849</x:v>
      </x:c>
      <x:c r="H1310" s="104">
        <x:f t="shared" si="245"/>
        <x:v>129192</x:v>
      </x:c>
      <x:c r="I1310" s="104">
        <x:f>I1314</x:f>
        <x:v>24867</x:v>
      </x:c>
      <x:c r="J1310" s="104">
        <x:f>INT(C1310*I1310)</x:f>
        <x:v>67140</x:v>
      </x:c>
      <x:c r="K1310" s="104">
        <x:f t="shared" si="246"/>
        <x:v>94536</x:v>
      </x:c>
      <x:c r="L1310" s="104">
        <x:f t="shared" si="247"/>
        <x:v>255246</x:v>
      </x:c>
      <x:c r="M1310" s="104"/>
      <x:c r="N1310" s="100"/>
    </x:row>
    <x:row r="1311" spans="1:14" s="5" customFormat="1" ht="19.5" customHeight="1">
      <x:c r="A1311" s="101" t="s">
        <x:v>550</x:v>
      </x:c>
      <x:c r="B1311" s="101" t="s">
        <x:v>146</x:v>
      </x:c>
      <x:c r="C1311" s="102">
        <x:v>0.56000000000000005</x:v>
      </x:c>
      <x:c r="D1311" s="103" t="s">
        <x:v>220</x:v>
      </x:c>
      <x:c r="E1311" s="104">
        <x:f>E1293</x:f>
        <x:v>23816</x:v>
      </x:c>
      <x:c r="F1311" s="104">
        <x:f>INT(C1311*E1311)</x:f>
        <x:v>13336</x:v>
      </x:c>
      <x:c r="G1311" s="104">
        <x:f>G1293</x:f>
        <x:v>47849</x:v>
      </x:c>
      <x:c r="H1311" s="104">
        <x:f t="shared" si="245"/>
        <x:v>26795</x:v>
      </x:c>
      <x:c r="I1311" s="104">
        <x:f>I1293</x:f>
        <x:v>84325</x:v>
      </x:c>
      <x:c r="J1311" s="104">
        <x:f>INT(C1311*I1311)</x:f>
        <x:v>47222</x:v>
      </x:c>
      <x:c r="K1311" s="104">
        <x:f t="shared" si="246"/>
        <x:v>155990</x:v>
      </x:c>
      <x:c r="L1311" s="104">
        <x:f t="shared" si="247"/>
        <x:v>87353</x:v>
      </x:c>
      <x:c r="M1311" s="104"/>
      <x:c r="N1311" s="100"/>
    </x:row>
    <x:row r="1312" spans="1:14" s="5" customFormat="1" ht="19.5" customHeight="1">
      <x:c r="A1312" s="101" t="s">
        <x:v>153</x:v>
      </x:c>
      <x:c r="B1312" s="101" t="s">
        <x:v>229</x:v>
      </x:c>
      <x:c r="C1312" s="102">
        <x:v>1.4199999999999999</x:v>
      </x:c>
      <x:c r="D1312" s="103" t="s">
        <x:v>250</x:v>
      </x:c>
      <x:c r="E1312" s="104"/>
      <x:c r="F1312" s="104"/>
      <x:c r="G1312" s="104">
        <x:f>G1308</x:f>
        <x:v>189749</x:v>
      </x:c>
      <x:c r="H1312" s="104">
        <x:f t="shared" si="245"/>
        <x:v>269443</x:v>
      </x:c>
      <x:c r="I1312" s="104"/>
      <x:c r="J1312" s="104"/>
      <x:c r="K1312" s="104">
        <x:f t="shared" si="246"/>
        <x:v>189749</x:v>
      </x:c>
      <x:c r="L1312" s="104">
        <x:f t="shared" si="247"/>
        <x:v>269443</x:v>
      </x:c>
      <x:c r="M1312" s="104"/>
      <x:c r="N1312" s="100"/>
    </x:row>
    <x:row r="1313" spans="1:14" s="5" customFormat="1" ht="19.5" customHeight="1">
      <x:c r="A1313" s="101" t="s">
        <x:v>862</x:v>
      </x:c>
      <x:c r="B1313" s="101" t="s">
        <x:v>229</x:v>
      </x:c>
      <x:c r="C1313" s="102">
        <x:v>0.46999999999999997</x:v>
      </x:c>
      <x:c r="D1313" s="103" t="s">
        <x:v>250</x:v>
      </x:c>
      <x:c r="E1313" s="104"/>
      <x:c r="F1313" s="104"/>
      <x:c r="G1313" s="104">
        <x:f>G1309</x:f>
        <x:v>148510</x:v>
      </x:c>
      <x:c r="H1313" s="104">
        <x:f t="shared" si="245"/>
        <x:v>69799</x:v>
      </x:c>
      <x:c r="I1313" s="104"/>
      <x:c r="J1313" s="104"/>
      <x:c r="K1313" s="104">
        <x:f t="shared" si="246"/>
        <x:v>148510</x:v>
      </x:c>
      <x:c r="L1313" s="104">
        <x:f t="shared" si="247"/>
        <x:v>69799</x:v>
      </x:c>
      <x:c r="M1313" s="104"/>
      <x:c r="N1313" s="100"/>
    </x:row>
    <x:row r="1314" spans="1:14" s="5" customFormat="1" ht="19.5" customHeight="1">
      <x:c r="A1314" s="101" t="s">
        <x:v>227</x:v>
      </x:c>
      <x:c r="B1314" s="101" t="s">
        <x:v>110</x:v>
      </x:c>
      <x:c r="C1314" s="102">
        <x:v>1.95</x:v>
      </x:c>
      <x:c r="D1314" s="103" t="s">
        <x:v>220</x:v>
      </x:c>
      <x:c r="E1314" s="104">
        <x:f>E1296</x:f>
        <x:v>21820</x:v>
      </x:c>
      <x:c r="F1314" s="104">
        <x:f t="shared" ref="F1314:F1322" si="248">INT(C1314*E1314)</x:f>
        <x:v>42549</x:v>
      </x:c>
      <x:c r="G1314" s="104">
        <x:f>G1296</x:f>
        <x:v>47849</x:v>
      </x:c>
      <x:c r="H1314" s="104">
        <x:f t="shared" si="245"/>
        <x:v>93305</x:v>
      </x:c>
      <x:c r="I1314" s="104">
        <x:f>I1296</x:f>
        <x:v>24867</x:v>
      </x:c>
      <x:c r="J1314" s="104">
        <x:f>INT(C1314*I1314)</x:f>
        <x:v>48490</x:v>
      </x:c>
      <x:c r="K1314" s="104">
        <x:f t="shared" si="246"/>
        <x:v>94536</x:v>
      </x:c>
      <x:c r="L1314" s="104">
        <x:f t="shared" si="247"/>
        <x:v>184344</x:v>
      </x:c>
      <x:c r="M1314" s="104"/>
      <x:c r="N1314" s="100"/>
    </x:row>
    <x:row r="1315" spans="1:14" s="5" customFormat="1" ht="19.5" customHeight="1">
      <x:c r="A1315" s="101" t="s">
        <x:v>550</x:v>
      </x:c>
      <x:c r="B1315" s="101" t="s">
        <x:v>146</x:v>
      </x:c>
      <x:c r="C1315" s="102">
        <x:v>0.73999999999999999</x:v>
      </x:c>
      <x:c r="D1315" s="103" t="s">
        <x:v>220</x:v>
      </x:c>
      <x:c r="E1315" s="104">
        <x:f>E1311</x:f>
        <x:v>23816</x:v>
      </x:c>
      <x:c r="F1315" s="104">
        <x:f t="shared" si="248"/>
        <x:v>17623</x:v>
      </x:c>
      <x:c r="G1315" s="104">
        <x:f>G1311</x:f>
        <x:v>47849</x:v>
      </x:c>
      <x:c r="H1315" s="104">
        <x:f t="shared" si="245"/>
        <x:v>35408</x:v>
      </x:c>
      <x:c r="I1315" s="104">
        <x:f>I1311</x:f>
        <x:v>84325</x:v>
      </x:c>
      <x:c r="J1315" s="104">
        <x:f>INT(C1315*I1315)</x:f>
        <x:v>62400</x:v>
      </x:c>
      <x:c r="K1315" s="104">
        <x:f t="shared" si="246"/>
        <x:v>155990</x:v>
      </x:c>
      <x:c r="L1315" s="104">
        <x:f t="shared" si="247"/>
        <x:v>115431</x:v>
      </x:c>
      <x:c r="M1315" s="104"/>
      <x:c r="N1315" s="100"/>
    </x:row>
    <x:row r="1316" spans="1:14" s="5" customFormat="1" ht="19.5" customHeight="1">
      <x:c r="A1316" s="101" t="s">
        <x:v>332</x:v>
      </x:c>
      <x:c r="B1316" s="101" t="s">
        <x:v>1224</x:v>
      </x:c>
      <x:c r="C1316" s="102">
        <x:v>1</x:v>
      </x:c>
      <x:c r="D1316" s="103" t="s">
        <x:v>261</x:v>
      </x:c>
      <x:c r="E1316" s="104">
        <x:f>E1298</x:f>
        <x:v>29900</x:v>
      </x:c>
      <x:c r="F1316" s="104">
        <x:f t="shared" si="248"/>
        <x:v>29900</x:v>
      </x:c>
      <x:c r="G1316" s="104"/>
      <x:c r="H1316" s="104"/>
      <x:c r="I1316" s="104"/>
      <x:c r="J1316" s="104"/>
      <x:c r="K1316" s="104">
        <x:f t="shared" si="246"/>
        <x:v>29900</x:v>
      </x:c>
      <x:c r="L1316" s="104">
        <x:f t="shared" si="247"/>
        <x:v>29900</x:v>
      </x:c>
      <x:c r="M1316" s="104"/>
      <x:c r="N1316" s="100"/>
    </x:row>
    <x:row r="1317" spans="1:14" s="5" customFormat="1" ht="19.5" customHeight="1">
      <x:c r="A1317" s="101" t="s">
        <x:v>748</x:v>
      </x:c>
      <x:c r="B1317" s="101" t="s">
        <x:v>86</x:v>
      </x:c>
      <x:c r="C1317" s="102">
        <x:v>70</x:v>
      </x:c>
      <x:c r="D1317" s="103" t="s">
        <x:v>266</x:v>
      </x:c>
      <x:c r="E1317" s="104">
        <x:f>E1299</x:f>
        <x:v>400</x:v>
      </x:c>
      <x:c r="F1317" s="104">
        <x:f t="shared" si="248"/>
        <x:v>28000</x:v>
      </x:c>
      <x:c r="G1317" s="104"/>
      <x:c r="H1317" s="104"/>
      <x:c r="I1317" s="104"/>
      <x:c r="J1317" s="104"/>
      <x:c r="K1317" s="104">
        <x:f t="shared" si="246"/>
        <x:v>400</x:v>
      </x:c>
      <x:c r="L1317" s="104">
        <x:f t="shared" si="247"/>
        <x:v>28000</x:v>
      </x:c>
      <x:c r="M1317" s="104"/>
      <x:c r="N1317" s="100"/>
    </x:row>
    <x:row r="1318" spans="1:14" s="5" customFormat="1" ht="19.5" customHeight="1">
      <x:c r="A1318" s="101" t="s">
        <x:v>239</x:v>
      </x:c>
      <x:c r="B1318" s="101" t="s">
        <x:v>1232</x:v>
      </x:c>
      <x:c r="C1318" s="102">
        <x:v>170</x:v>
      </x:c>
      <x:c r="D1318" s="103" t="s">
        <x:v>270</x:v>
      </x:c>
      <x:c r="E1318" s="104">
        <x:f>E1300</x:f>
        <x:v>33.299999999999997</x:v>
      </x:c>
      <x:c r="F1318" s="104">
        <x:f t="shared" si="248"/>
        <x:v>5661</x:v>
      </x:c>
      <x:c r="G1318" s="104"/>
      <x:c r="H1318" s="104"/>
      <x:c r="I1318" s="104"/>
      <x:c r="J1318" s="104"/>
      <x:c r="K1318" s="104">
        <x:f t="shared" si="246"/>
        <x:v>33.299999999999997</x:v>
      </x:c>
      <x:c r="L1318" s="104">
        <x:f t="shared" si="247"/>
        <x:v>5661</x:v>
      </x:c>
      <x:c r="M1318" s="104"/>
      <x:c r="N1318" s="100"/>
    </x:row>
    <x:row r="1319" spans="1:14" s="5" customFormat="1" ht="19.5" customHeight="1">
      <x:c r="A1319" s="101" t="s">
        <x:v>580</x:v>
      </x:c>
      <x:c r="B1319" s="101" t="s">
        <x:v>1337</x:v>
      </x:c>
      <x:c r="C1319" s="102">
        <x:v>103.8</x:v>
      </x:c>
      <x:c r="D1319" s="103" t="s">
        <x:v>270</x:v>
      </x:c>
      <x:c r="E1319" s="104">
        <x:f>E1301</x:f>
        <x:v>131</x:v>
      </x:c>
      <x:c r="F1319" s="104">
        <x:f t="shared" si="248"/>
        <x:v>13597</x:v>
      </x:c>
      <x:c r="G1319" s="104"/>
      <x:c r="H1319" s="104"/>
      <x:c r="I1319" s="104"/>
      <x:c r="J1319" s="104"/>
      <x:c r="K1319" s="104">
        <x:f t="shared" si="246"/>
        <x:v>131</x:v>
      </x:c>
      <x:c r="L1319" s="104">
        <x:f t="shared" si="247"/>
        <x:v>13597</x:v>
      </x:c>
      <x:c r="M1319" s="104"/>
      <x:c r="N1319" s="100"/>
    </x:row>
    <x:row r="1320" spans="1:14" s="5" customFormat="1" ht="19.5" customHeight="1">
      <x:c r="A1320" s="101" t="s">
        <x:v>190</x:v>
      </x:c>
      <x:c r="B1320" s="101" t="s">
        <x:v>572</x:v>
      </x:c>
      <x:c r="C1320" s="102">
        <x:v>17.640000000000001</x:v>
      </x:c>
      <x:c r="D1320" s="103" t="s">
        <x:v>266</x:v>
      </x:c>
      <x:c r="E1320" s="104">
        <x:f>E1302</x:f>
        <x:v>1470</x:v>
      </x:c>
      <x:c r="F1320" s="104">
        <x:f t="shared" si="248"/>
        <x:v>25930</x:v>
      </x:c>
      <x:c r="G1320" s="104"/>
      <x:c r="H1320" s="104"/>
      <x:c r="I1320" s="104"/>
      <x:c r="J1320" s="104"/>
      <x:c r="K1320" s="104">
        <x:f t="shared" si="246"/>
        <x:v>1470</x:v>
      </x:c>
      <x:c r="L1320" s="104">
        <x:f t="shared" si="247"/>
        <x:v>25930</x:v>
      </x:c>
      <x:c r="M1320" s="104"/>
      <x:c r="N1320" s="100"/>
    </x:row>
    <x:row r="1321" spans="1:14" s="5" customFormat="1" ht="19.5" customHeight="1">
      <x:c r="A1321" s="101" t="s">
        <x:v>822</x:v>
      </x:c>
      <x:c r="B1321" s="101" t="str">
        <x:f>B1303</x:f>
        <x:v>타이어크레인 50톤</x:v>
      </x:c>
      <x:c r="C1321" s="102">
        <x:v>1</x:v>
      </x:c>
      <x:c r="D1321" s="103" t="s">
        <x:v>148</x:v>
      </x:c>
      <x:c r="E1321" s="104">
        <x:f>기계단가산출목록!F19</x:f>
        <x:v>2911</x:v>
      </x:c>
      <x:c r="F1321" s="104">
        <x:f t="shared" si="248"/>
        <x:v>2911</x:v>
      </x:c>
      <x:c r="G1321" s="104">
        <x:f>기계단가산출목록!G19</x:f>
        <x:v>5849</x:v>
      </x:c>
      <x:c r="H1321" s="104">
        <x:f>INT(C1321*G1321)</x:f>
        <x:v>5849</x:v>
      </x:c>
      <x:c r="I1321" s="104">
        <x:f>기계단가산출목록!H19</x:f>
        <x:v>10308</x:v>
      </x:c>
      <x:c r="J1321" s="104">
        <x:f>INT(C1321*I1321)</x:f>
        <x:v>10308</x:v>
      </x:c>
      <x:c r="K1321" s="104">
        <x:f t="shared" si="246"/>
        <x:v>19068</x:v>
      </x:c>
      <x:c r="L1321" s="104">
        <x:f t="shared" si="247"/>
        <x:v>19068</x:v>
      </x:c>
      <x:c r="M1321" s="104"/>
      <x:c r="N1321" s="100"/>
    </x:row>
    <x:row r="1322" spans="1:14" s="5" customFormat="1" ht="19.5" customHeight="1">
      <x:c r="A1322" s="101" t="s">
        <x:v>540</x:v>
      </x:c>
      <x:c r="B1322" s="101" t="s">
        <x:v>17</x:v>
      </x:c>
      <x:c r="C1322" s="102">
        <x:v>1</x:v>
      </x:c>
      <x:c r="D1322" s="103" t="s">
        <x:v>148</x:v>
      </x:c>
      <x:c r="E1322" s="104">
        <x:f>기계단가산출목록!F41</x:f>
        <x:v>29727</x:v>
      </x:c>
      <x:c r="F1322" s="104">
        <x:f t="shared" si="248"/>
        <x:v>29727</x:v>
      </x:c>
      <x:c r="G1322" s="104">
        <x:f>기계단가산출목록!G41</x:f>
        <x:v>32495</x:v>
      </x:c>
      <x:c r="H1322" s="104">
        <x:f>INT(C1322*G1322)</x:f>
        <x:v>32495</x:v>
      </x:c>
      <x:c r="I1322" s="104">
        <x:f>기계단가산출목록!H41</x:f>
        <x:v>17238</x:v>
      </x:c>
      <x:c r="J1322" s="104">
        <x:f>INT(C1322*I1322)</x:f>
        <x:v>17238</x:v>
      </x:c>
      <x:c r="K1322" s="104">
        <x:f t="shared" si="246"/>
        <x:v>79460</x:v>
      </x:c>
      <x:c r="L1322" s="104">
        <x:f t="shared" si="247"/>
        <x:v>79460</x:v>
      </x:c>
      <x:c r="M1322" s="104"/>
      <x:c r="N1322" s="100"/>
    </x:row>
    <x:row r="1323" spans="1:14" s="5" customFormat="1" ht="19.5" customHeight="1">
      <x:c r="A1323" s="101" t="s">
        <x:v>533</x:v>
      </x:c>
      <x:c r="B1323" s="101"/>
      <x:c r="C1323" s="102"/>
      <x:c r="D1323" s="103"/>
      <x:c r="E1323" s="104"/>
      <x:c r="F1323" s="104">
        <x:f>SUM(F1308:F1322)</x:f>
        <x:v>268148</x:v>
      </x:c>
      <x:c r="G1323" s="104"/>
      <x:c r="H1323" s="104">
        <x:f>SUM(H1308:H1322)</x:f>
        <x:v>1222627</x:v>
      </x:c>
      <x:c r="I1323" s="104"/>
      <x:c r="J1323" s="104">
        <x:f>SUM(J1308:J1322)</x:f>
        <x:v>252798</x:v>
      </x:c>
      <x:c r="K1323" s="104"/>
      <x:c r="L1323" s="104">
        <x:f>SUM(F1323,H1323,J1323)</x:f>
        <x:v>1743573</x:v>
      </x:c>
      <x:c r="M1323" s="104"/>
      <x:c r="N1323" s="100"/>
    </x:row>
    <x:row r="1324" spans="1:14" s="5" customFormat="1" ht="19.5" customHeight="1">
      <x:c r="A1324" s="105"/>
      <x:c r="B1324" s="105"/>
      <x:c r="C1324" s="106"/>
      <x:c r="D1324" s="107"/>
      <x:c r="E1324" s="108"/>
      <x:c r="F1324" s="108"/>
      <x:c r="G1324" s="108"/>
      <x:c r="H1324" s="108"/>
      <x:c r="I1324" s="108"/>
      <x:c r="J1324" s="108"/>
      <x:c r="K1324" s="108"/>
      <x:c r="L1324" s="108"/>
      <x:c r="M1324" s="108"/>
      <x:c r="N1324" s="100"/>
    </x:row>
    <x:row r="1325" spans="1:14" s="5" customFormat="1" ht="19.5" customHeight="1">
      <x:c r="A1325" s="96" t="s">
        <x:v>1477</x:v>
      </x:c>
      <x:c r="B1325" s="96" t="s">
        <x:v>842</x:v>
      </x:c>
      <x:c r="C1325" s="97"/>
      <x:c r="D1325" s="98" t="s">
        <x:v>148</x:v>
      </x:c>
      <x:c r="E1325" s="99"/>
      <x:c r="F1325" s="99"/>
      <x:c r="G1325" s="99"/>
      <x:c r="H1325" s="99"/>
      <x:c r="I1325" s="99"/>
      <x:c r="J1325" s="99"/>
      <x:c r="K1325" s="99"/>
      <x:c r="L1325" s="99"/>
      <x:c r="M1325" s="99"/>
      <x:c r="N1325" s="100"/>
    </x:row>
    <x:row r="1326" spans="1:14" s="5" customFormat="1" ht="19.5" customHeight="1">
      <x:c r="A1326" s="101" t="s">
        <x:v>153</x:v>
      </x:c>
      <x:c r="B1326" s="101" t="s">
        <x:v>281</x:v>
      </x:c>
      <x:c r="C1326" s="102">
        <x:v>0.0070000000000000007</x:v>
      </x:c>
      <x:c r="D1326" s="103" t="s">
        <x:v>250</x:v>
      </x:c>
      <x:c r="E1326" s="104"/>
      <x:c r="F1326" s="104"/>
      <x:c r="G1326" s="104">
        <x:f>G1308</x:f>
        <x:v>189749</x:v>
      </x:c>
      <x:c r="H1326" s="104">
        <x:f>INT(C1326*G1326)</x:f>
        <x:v>1328</x:v>
      </x:c>
      <x:c r="I1326" s="104"/>
      <x:c r="J1326" s="104"/>
      <x:c r="K1326" s="104">
        <x:f t="shared" ref="K1326:L1332" si="249">SUM(E1326,G1326,I1326)</x:f>
        <x:v>189749</x:v>
      </x:c>
      <x:c r="L1326" s="104">
        <x:f t="shared" si="249"/>
        <x:v>1328</x:v>
      </x:c>
      <x:c r="M1326" s="104"/>
      <x:c r="N1326" s="100"/>
    </x:row>
    <x:row r="1327" spans="1:14" s="5" customFormat="1" ht="19.5" customHeight="1">
      <x:c r="A1327" s="101" t="s">
        <x:v>862</x:v>
      </x:c>
      <x:c r="B1327" s="101" t="s">
        <x:v>281</x:v>
      </x:c>
      <x:c r="C1327" s="102">
        <x:v>0.0010000000000000001</x:v>
      </x:c>
      <x:c r="D1327" s="103" t="s">
        <x:v>250</x:v>
      </x:c>
      <x:c r="E1327" s="104"/>
      <x:c r="F1327" s="104"/>
      <x:c r="G1327" s="104">
        <x:f>G1309</x:f>
        <x:v>148510</x:v>
      </x:c>
      <x:c r="H1327" s="104">
        <x:f>INT(C1327*G1327)</x:f>
        <x:v>148</x:v>
      </x:c>
      <x:c r="I1327" s="104"/>
      <x:c r="J1327" s="104"/>
      <x:c r="K1327" s="104">
        <x:f t="shared" si="249"/>
        <x:v>148510</x:v>
      </x:c>
      <x:c r="L1327" s="104">
        <x:f t="shared" si="249"/>
        <x:v>148</x:v>
      </x:c>
      <x:c r="M1327" s="104"/>
      <x:c r="N1327" s="100"/>
    </x:row>
    <x:row r="1328" spans="1:14" s="5" customFormat="1" ht="19.5" customHeight="1">
      <x:c r="A1328" s="101" t="s">
        <x:v>153</x:v>
      </x:c>
      <x:c r="B1328" s="101" t="s">
        <x:v>229</x:v>
      </x:c>
      <x:c r="C1328" s="102">
        <x:v>0.0070000000000000007</x:v>
      </x:c>
      <x:c r="D1328" s="103" t="s">
        <x:v>250</x:v>
      </x:c>
      <x:c r="E1328" s="104"/>
      <x:c r="F1328" s="104"/>
      <x:c r="G1328" s="104">
        <x:f>G1326</x:f>
        <x:v>189749</x:v>
      </x:c>
      <x:c r="H1328" s="104">
        <x:f>INT(C1328*G1328)</x:f>
        <x:v>1328</x:v>
      </x:c>
      <x:c r="I1328" s="104"/>
      <x:c r="J1328" s="104"/>
      <x:c r="K1328" s="104">
        <x:f t="shared" si="249"/>
        <x:v>189749</x:v>
      </x:c>
      <x:c r="L1328" s="104">
        <x:f t="shared" si="249"/>
        <x:v>1328</x:v>
      </x:c>
      <x:c r="M1328" s="104"/>
      <x:c r="N1328" s="100"/>
    </x:row>
    <x:row r="1329" spans="1:14" s="5" customFormat="1" ht="19.5" customHeight="1">
      <x:c r="A1329" s="101" t="s">
        <x:v>862</x:v>
      </x:c>
      <x:c r="B1329" s="101" t="s">
        <x:v>229</x:v>
      </x:c>
      <x:c r="C1329" s="102">
        <x:v>0.0020000000000000001</x:v>
      </x:c>
      <x:c r="D1329" s="103" t="s">
        <x:v>250</x:v>
      </x:c>
      <x:c r="E1329" s="104"/>
      <x:c r="F1329" s="104"/>
      <x:c r="G1329" s="104">
        <x:f>G1327</x:f>
        <x:v>148510</x:v>
      </x:c>
      <x:c r="H1329" s="104">
        <x:f>INT(C1329*G1329)</x:f>
        <x:v>297</x:v>
      </x:c>
      <x:c r="I1329" s="104"/>
      <x:c r="J1329" s="104"/>
      <x:c r="K1329" s="104">
        <x:f t="shared" si="249"/>
        <x:v>148510</x:v>
      </x:c>
      <x:c r="L1329" s="104">
        <x:f t="shared" si="249"/>
        <x:v>297</x:v>
      </x:c>
      <x:c r="M1329" s="104"/>
      <x:c r="N1329" s="100"/>
    </x:row>
    <x:row r="1330" spans="1:14" s="5" customFormat="1" ht="19.5" customHeight="1">
      <x:c r="A1330" s="101" t="s">
        <x:v>748</x:v>
      </x:c>
      <x:c r="B1330" s="101" t="s">
        <x:v>86</x:v>
      </x:c>
      <x:c r="C1330" s="102">
        <x:v>0.5</x:v>
      </x:c>
      <x:c r="D1330" s="103" t="s">
        <x:v>266</x:v>
      </x:c>
      <x:c r="E1330" s="104">
        <x:f>자재단가표!D7</x:f>
        <x:v>400</x:v>
      </x:c>
      <x:c r="F1330" s="104">
        <x:f>INT(C1330*E1330)</x:f>
        <x:v>200</x:v>
      </x:c>
      <x:c r="G1330" s="104"/>
      <x:c r="H1330" s="104"/>
      <x:c r="I1330" s="104"/>
      <x:c r="J1330" s="104"/>
      <x:c r="K1330" s="104">
        <x:f t="shared" si="249"/>
        <x:v>400</x:v>
      </x:c>
      <x:c r="L1330" s="104">
        <x:f t="shared" si="249"/>
        <x:v>200</x:v>
      </x:c>
      <x:c r="M1330" s="104"/>
      <x:c r="N1330" s="100"/>
    </x:row>
    <x:row r="1331" spans="1:14" s="5" customFormat="1" ht="19.5" customHeight="1">
      <x:c r="A1331" s="101" t="s">
        <x:v>749</x:v>
      </x:c>
      <x:c r="B1331" s="101" t="s">
        <x:v>862</x:v>
      </x:c>
      <x:c r="C1331" s="102">
        <x:v>1</x:v>
      </x:c>
      <x:c r="D1331" s="103" t="s">
        <x:v>148</x:v>
      </x:c>
      <x:c r="E1331" s="104">
        <x:f>기계단가산출목록!F20</x:f>
        <x:v>0</x:v>
      </x:c>
      <x:c r="F1331" s="104">
        <x:f>INT(C1331*E1331)</x:f>
        <x:v>0</x:v>
      </x:c>
      <x:c r="G1331" s="104">
        <x:f>기계단가산출목록!G20</x:f>
        <x:v>701</x:v>
      </x:c>
      <x:c r="H1331" s="104">
        <x:f>INT(C1331*G1331)</x:f>
        <x:v>701</x:v>
      </x:c>
      <x:c r="I1331" s="104">
        <x:f>기계단가산출목록!H20</x:f>
        <x:v>0</x:v>
      </x:c>
      <x:c r="J1331" s="104">
        <x:f>INT(C1331*I1331)</x:f>
        <x:v>0</x:v>
      </x:c>
      <x:c r="K1331" s="104">
        <x:f t="shared" si="249"/>
        <x:v>701</x:v>
      </x:c>
      <x:c r="L1331" s="104">
        <x:f t="shared" si="249"/>
        <x:v>701</x:v>
      </x:c>
      <x:c r="M1331" s="104"/>
      <x:c r="N1331" s="100"/>
    </x:row>
    <x:row r="1332" spans="1:14" s="5" customFormat="1" ht="19.5" customHeight="1">
      <x:c r="A1332" s="101" t="s">
        <x:v>909</x:v>
      </x:c>
      <x:c r="B1332" s="101" t="s">
        <x:v>933</x:v>
      </x:c>
      <x:c r="C1332" s="102">
        <x:v>1</x:v>
      </x:c>
      <x:c r="D1332" s="103" t="s">
        <x:v>148</x:v>
      </x:c>
      <x:c r="E1332" s="104">
        <x:f>기계단가산출목록!F42</x:f>
        <x:v>137</x:v>
      </x:c>
      <x:c r="F1332" s="104">
        <x:f>INT(C1332*E1332)</x:f>
        <x:v>137</x:v>
      </x:c>
      <x:c r="G1332" s="104">
        <x:f>기계단가산출목록!G42</x:f>
        <x:v>291</x:v>
      </x:c>
      <x:c r="H1332" s="104">
        <x:f>INT(C1332*G1332)</x:f>
        <x:v>291</x:v>
      </x:c>
      <x:c r="I1332" s="104">
        <x:f>기계단가산출목록!H42</x:f>
        <x:v>152</x:v>
      </x:c>
      <x:c r="J1332" s="104">
        <x:f>INT(C1332*I1332)</x:f>
        <x:v>152</x:v>
      </x:c>
      <x:c r="K1332" s="104">
        <x:f t="shared" si="249"/>
        <x:v>580</x:v>
      </x:c>
      <x:c r="L1332" s="104">
        <x:f t="shared" si="249"/>
        <x:v>580</x:v>
      </x:c>
      <x:c r="M1332" s="104"/>
      <x:c r="N1332" s="100"/>
    </x:row>
    <x:row r="1333" spans="1:14" s="5" customFormat="1" ht="19.5" customHeight="1">
      <x:c r="A1333" s="101" t="s">
        <x:v>533</x:v>
      </x:c>
      <x:c r="B1333" s="101"/>
      <x:c r="C1333" s="102"/>
      <x:c r="D1333" s="103"/>
      <x:c r="E1333" s="104"/>
      <x:c r="F1333" s="104">
        <x:f>SUM(F1326:F1332)</x:f>
        <x:v>337</x:v>
      </x:c>
      <x:c r="G1333" s="104"/>
      <x:c r="H1333" s="104">
        <x:f>SUM(H1326:H1332)</x:f>
        <x:v>4093</x:v>
      </x:c>
      <x:c r="I1333" s="104"/>
      <x:c r="J1333" s="104">
        <x:f>SUM(J1326:J1332)</x:f>
        <x:v>152</x:v>
      </x:c>
      <x:c r="K1333" s="104"/>
      <x:c r="L1333" s="104">
        <x:f>SUM(F1333,H1333,J1333)</x:f>
        <x:v>4582</x:v>
      </x:c>
      <x:c r="M1333" s="104"/>
      <x:c r="N1333" s="100"/>
    </x:row>
    <x:row r="1334" spans="1:14" s="5" customFormat="1" ht="19.5" customHeight="1">
      <x:c r="A1334" s="105"/>
      <x:c r="B1334" s="105"/>
      <x:c r="C1334" s="106"/>
      <x:c r="D1334" s="107"/>
      <x:c r="E1334" s="108"/>
      <x:c r="F1334" s="108"/>
      <x:c r="G1334" s="108"/>
      <x:c r="H1334" s="108"/>
      <x:c r="I1334" s="108"/>
      <x:c r="J1334" s="108"/>
      <x:c r="K1334" s="108"/>
      <x:c r="L1334" s="108"/>
      <x:c r="M1334" s="108"/>
      <x:c r="N1334" s="100"/>
    </x:row>
    <x:row r="1335" spans="1:14" s="5" customFormat="1" ht="19.5" customHeight="1">
      <x:c r="A1335" s="96" t="s">
        <x:v>1431</x:v>
      </x:c>
      <x:c r="B1335" s="96" t="s">
        <x:v>1024</x:v>
      </x:c>
      <x:c r="C1335" s="97"/>
      <x:c r="D1335" s="98" t="s">
        <x:v>148</x:v>
      </x:c>
      <x:c r="E1335" s="99"/>
      <x:c r="F1335" s="99"/>
      <x:c r="G1335" s="99"/>
      <x:c r="H1335" s="99"/>
      <x:c r="I1335" s="99"/>
      <x:c r="J1335" s="99"/>
      <x:c r="K1335" s="99"/>
      <x:c r="L1335" s="99"/>
      <x:c r="M1335" s="99"/>
      <x:c r="N1335" s="100"/>
    </x:row>
    <x:row r="1336" spans="1:14" s="5" customFormat="1" ht="19.5" customHeight="1">
      <x:c r="A1336" s="101" t="s">
        <x:v>153</x:v>
      </x:c>
      <x:c r="B1336" s="101" t="s">
        <x:v>281</x:v>
      </x:c>
      <x:c r="C1336" s="102">
        <x:v>0.014000000000000001</x:v>
      </x:c>
      <x:c r="D1336" s="103" t="s">
        <x:v>250</x:v>
      </x:c>
      <x:c r="E1336" s="104"/>
      <x:c r="F1336" s="104"/>
      <x:c r="G1336" s="104">
        <x:f>G1326</x:f>
        <x:v>189749</x:v>
      </x:c>
      <x:c r="H1336" s="104">
        <x:f>INT(C1336*G1336)</x:f>
        <x:v>2656</x:v>
      </x:c>
      <x:c r="I1336" s="104"/>
      <x:c r="J1336" s="104"/>
      <x:c r="K1336" s="104">
        <x:f t="shared" ref="K1336:L1342" si="250">SUM(E1336,G1336,I1336)</x:f>
        <x:v>189749</x:v>
      </x:c>
      <x:c r="L1336" s="104">
        <x:f t="shared" si="250"/>
        <x:v>2656</x:v>
      </x:c>
      <x:c r="M1336" s="104"/>
      <x:c r="N1336" s="100"/>
    </x:row>
    <x:row r="1337" spans="1:14" s="5" customFormat="1" ht="19.5" customHeight="1">
      <x:c r="A1337" s="101" t="s">
        <x:v>862</x:v>
      </x:c>
      <x:c r="B1337" s="101" t="s">
        <x:v>281</x:v>
      </x:c>
      <x:c r="C1337" s="102">
        <x:v>0.0029999999999999999</x:v>
      </x:c>
      <x:c r="D1337" s="103" t="s">
        <x:v>250</x:v>
      </x:c>
      <x:c r="E1337" s="104"/>
      <x:c r="F1337" s="104"/>
      <x:c r="G1337" s="104">
        <x:f>G1327</x:f>
        <x:v>148510</x:v>
      </x:c>
      <x:c r="H1337" s="104">
        <x:f>INT(C1337*G1337)</x:f>
        <x:v>445</x:v>
      </x:c>
      <x:c r="I1337" s="104"/>
      <x:c r="J1337" s="104"/>
      <x:c r="K1337" s="104">
        <x:f t="shared" si="250"/>
        <x:v>148510</x:v>
      </x:c>
      <x:c r="L1337" s="104">
        <x:f t="shared" si="250"/>
        <x:v>445</x:v>
      </x:c>
      <x:c r="M1337" s="104"/>
      <x:c r="N1337" s="100"/>
    </x:row>
    <x:row r="1338" spans="1:14" s="5" customFormat="1" ht="19.5" customHeight="1">
      <x:c r="A1338" s="101" t="s">
        <x:v>153</x:v>
      </x:c>
      <x:c r="B1338" s="101" t="s">
        <x:v>229</x:v>
      </x:c>
      <x:c r="C1338" s="102">
        <x:v>0.010000000000000001</x:v>
      </x:c>
      <x:c r="D1338" s="103" t="s">
        <x:v>250</x:v>
      </x:c>
      <x:c r="E1338" s="104"/>
      <x:c r="F1338" s="104"/>
      <x:c r="G1338" s="104">
        <x:f>G1336</x:f>
        <x:v>189749</x:v>
      </x:c>
      <x:c r="H1338" s="104">
        <x:f>INT(C1338*G1338)</x:f>
        <x:v>1897</x:v>
      </x:c>
      <x:c r="I1338" s="104"/>
      <x:c r="J1338" s="104"/>
      <x:c r="K1338" s="104">
        <x:f t="shared" si="250"/>
        <x:v>189749</x:v>
      </x:c>
      <x:c r="L1338" s="104">
        <x:f t="shared" si="250"/>
        <x:v>1897</x:v>
      </x:c>
      <x:c r="M1338" s="104"/>
      <x:c r="N1338" s="100"/>
    </x:row>
    <x:row r="1339" spans="1:14" s="5" customFormat="1" ht="19.5" customHeight="1">
      <x:c r="A1339" s="101" t="s">
        <x:v>862</x:v>
      </x:c>
      <x:c r="B1339" s="101" t="s">
        <x:v>229</x:v>
      </x:c>
      <x:c r="C1339" s="102">
        <x:v>0.0029999999999999999</x:v>
      </x:c>
      <x:c r="D1339" s="103" t="s">
        <x:v>250</x:v>
      </x:c>
      <x:c r="E1339" s="104"/>
      <x:c r="F1339" s="104"/>
      <x:c r="G1339" s="104">
        <x:f>G1337</x:f>
        <x:v>148510</x:v>
      </x:c>
      <x:c r="H1339" s="104">
        <x:f>INT(C1339*G1339)</x:f>
        <x:v>445</x:v>
      </x:c>
      <x:c r="I1339" s="104"/>
      <x:c r="J1339" s="104"/>
      <x:c r="K1339" s="104">
        <x:f t="shared" si="250"/>
        <x:v>148510</x:v>
      </x:c>
      <x:c r="L1339" s="104">
        <x:f t="shared" si="250"/>
        <x:v>445</x:v>
      </x:c>
      <x:c r="M1339" s="104"/>
      <x:c r="N1339" s="100"/>
    </x:row>
    <x:row r="1340" spans="1:14" s="5" customFormat="1" ht="19.5" customHeight="1">
      <x:c r="A1340" s="101" t="s">
        <x:v>748</x:v>
      </x:c>
      <x:c r="B1340" s="101" t="s">
        <x:v>86</x:v>
      </x:c>
      <x:c r="C1340" s="102">
        <x:v>0.5</x:v>
      </x:c>
      <x:c r="D1340" s="103" t="s">
        <x:v>266</x:v>
      </x:c>
      <x:c r="E1340" s="104">
        <x:f>E1330</x:f>
        <x:v>400</x:v>
      </x:c>
      <x:c r="F1340" s="104">
        <x:f>INT(C1340*E1340)</x:f>
        <x:v>200</x:v>
      </x:c>
      <x:c r="G1340" s="104"/>
      <x:c r="H1340" s="104"/>
      <x:c r="I1340" s="104"/>
      <x:c r="J1340" s="104"/>
      <x:c r="K1340" s="104">
        <x:f t="shared" si="250"/>
        <x:v>400</x:v>
      </x:c>
      <x:c r="L1340" s="104">
        <x:f t="shared" si="250"/>
        <x:v>200</x:v>
      </x:c>
      <x:c r="M1340" s="104"/>
      <x:c r="N1340" s="100"/>
    </x:row>
    <x:row r="1341" spans="1:14" s="5" customFormat="1" ht="19.5" customHeight="1">
      <x:c r="A1341" s="101" t="s">
        <x:v>749</x:v>
      </x:c>
      <x:c r="B1341" s="101" t="str">
        <x:f>B1331</x:f>
        <x:v>보통인부</x:v>
      </x:c>
      <x:c r="C1341" s="102">
        <x:v>1</x:v>
      </x:c>
      <x:c r="D1341" s="103" t="s">
        <x:v>148</x:v>
      </x:c>
      <x:c r="E1341" s="104">
        <x:f>기계단가산출목록!F21</x:f>
        <x:v>0</x:v>
      </x:c>
      <x:c r="F1341" s="104">
        <x:f>INT(C1341*E1341)</x:f>
        <x:v>0</x:v>
      </x:c>
      <x:c r="G1341" s="104">
        <x:f>기계단가산출목록!G21</x:f>
        <x:v>701</x:v>
      </x:c>
      <x:c r="H1341" s="104">
        <x:f>INT(C1341*G1341)</x:f>
        <x:v>701</x:v>
      </x:c>
      <x:c r="I1341" s="104">
        <x:f>기계단가산출목록!H21</x:f>
        <x:v>0</x:v>
      </x:c>
      <x:c r="J1341" s="104">
        <x:f>INT(C1341*I1341)</x:f>
        <x:v>0</x:v>
      </x:c>
      <x:c r="K1341" s="104">
        <x:f t="shared" si="250"/>
        <x:v>701</x:v>
      </x:c>
      <x:c r="L1341" s="104">
        <x:f t="shared" si="250"/>
        <x:v>701</x:v>
      </x:c>
      <x:c r="M1341" s="104"/>
      <x:c r="N1341" s="100"/>
    </x:row>
    <x:row r="1342" spans="1:14" s="5" customFormat="1" ht="19.5" customHeight="1">
      <x:c r="A1342" s="101" t="s">
        <x:v>909</x:v>
      </x:c>
      <x:c r="B1342" s="101" t="str">
        <x:f>B1332</x:f>
        <x:v>트럭탑재형크레인 10톤, 10km</x:v>
      </x:c>
      <x:c r="C1342" s="102">
        <x:v>1</x:v>
      </x:c>
      <x:c r="D1342" s="103" t="s">
        <x:v>148</x:v>
      </x:c>
      <x:c r="E1342" s="104">
        <x:f>기계단가산출목록!F43</x:f>
        <x:v>141</x:v>
      </x:c>
      <x:c r="F1342" s="104">
        <x:f>INT(C1342*E1342)</x:f>
        <x:v>141</x:v>
      </x:c>
      <x:c r="G1342" s="104">
        <x:f>기계단가산출목록!G43</x:f>
        <x:v>299</x:v>
      </x:c>
      <x:c r="H1342" s="104">
        <x:f>INT(C1342*G1342)</x:f>
        <x:v>299</x:v>
      </x:c>
      <x:c r="I1342" s="104">
        <x:f>기계단가산출목록!H43</x:f>
        <x:v>156</x:v>
      </x:c>
      <x:c r="J1342" s="104">
        <x:f>INT(C1342*I1342)</x:f>
        <x:v>156</x:v>
      </x:c>
      <x:c r="K1342" s="104">
        <x:f t="shared" si="250"/>
        <x:v>596</x:v>
      </x:c>
      <x:c r="L1342" s="104">
        <x:f t="shared" si="250"/>
        <x:v>596</x:v>
      </x:c>
      <x:c r="M1342" s="104"/>
      <x:c r="N1342" s="100"/>
    </x:row>
    <x:row r="1343" spans="1:14" s="5" customFormat="1" ht="19.5" customHeight="1">
      <x:c r="A1343" s="101" t="s">
        <x:v>533</x:v>
      </x:c>
      <x:c r="B1343" s="101"/>
      <x:c r="C1343" s="102"/>
      <x:c r="D1343" s="103"/>
      <x:c r="E1343" s="104"/>
      <x:c r="F1343" s="104">
        <x:f>SUM(F1336:F1342)</x:f>
        <x:v>341</x:v>
      </x:c>
      <x:c r="G1343" s="104"/>
      <x:c r="H1343" s="104">
        <x:f>SUM(H1336:H1342)</x:f>
        <x:v>6443</x:v>
      </x:c>
      <x:c r="I1343" s="104"/>
      <x:c r="J1343" s="104">
        <x:f>SUM(J1336:J1342)</x:f>
        <x:v>156</x:v>
      </x:c>
      <x:c r="K1343" s="104"/>
      <x:c r="L1343" s="104">
        <x:f>SUM(F1343,H1343,J1343)</x:f>
        <x:v>6940</x:v>
      </x:c>
      <x:c r="M1343" s="104"/>
      <x:c r="N1343" s="100"/>
    </x:row>
    <x:row r="1344" spans="1:14" s="5" customFormat="1" ht="19.5" customHeight="1">
      <x:c r="A1344" s="105"/>
      <x:c r="B1344" s="105"/>
      <x:c r="C1344" s="106"/>
      <x:c r="D1344" s="107"/>
      <x:c r="E1344" s="108"/>
      <x:c r="F1344" s="108"/>
      <x:c r="G1344" s="108"/>
      <x:c r="H1344" s="108"/>
      <x:c r="I1344" s="108"/>
      <x:c r="J1344" s="108"/>
      <x:c r="K1344" s="108"/>
      <x:c r="L1344" s="108"/>
      <x:c r="M1344" s="108"/>
      <x:c r="N1344" s="100"/>
    </x:row>
    <x:row r="1345" spans="1:14" s="5" customFormat="1" ht="19.5" customHeight="1">
      <x:c r="A1345" s="96" t="s">
        <x:v>1425</x:v>
      </x:c>
      <x:c r="B1345" s="96" t="s">
        <x:v>1243</x:v>
      </x:c>
      <x:c r="C1345" s="97"/>
      <x:c r="D1345" s="98" t="s">
        <x:v>148</x:v>
      </x:c>
      <x:c r="E1345" s="99"/>
      <x:c r="F1345" s="99"/>
      <x:c r="G1345" s="99"/>
      <x:c r="H1345" s="99"/>
      <x:c r="I1345" s="99"/>
      <x:c r="J1345" s="99"/>
      <x:c r="K1345" s="99"/>
      <x:c r="L1345" s="99"/>
      <x:c r="M1345" s="99"/>
      <x:c r="N1345" s="100"/>
    </x:row>
    <x:row r="1346" spans="1:14" s="5" customFormat="1" ht="19.5" customHeight="1">
      <x:c r="A1346" s="101" t="s">
        <x:v>153</x:v>
      </x:c>
      <x:c r="B1346" s="101" t="s">
        <x:v>281</x:v>
      </x:c>
      <x:c r="C1346" s="102">
        <x:v>0.021999999999999997</x:v>
      </x:c>
      <x:c r="D1346" s="103" t="s">
        <x:v>250</x:v>
      </x:c>
      <x:c r="E1346" s="104"/>
      <x:c r="F1346" s="104"/>
      <x:c r="G1346" s="104">
        <x:f>G1336</x:f>
        <x:v>189749</x:v>
      </x:c>
      <x:c r="H1346" s="104">
        <x:f>INT(C1346*G1346)</x:f>
        <x:v>4174</x:v>
      </x:c>
      <x:c r="I1346" s="104"/>
      <x:c r="J1346" s="104"/>
      <x:c r="K1346" s="104">
        <x:f t="shared" ref="K1346:L1352" si="251">SUM(E1346,G1346,I1346)</x:f>
        <x:v>189749</x:v>
      </x:c>
      <x:c r="L1346" s="104">
        <x:f t="shared" si="251"/>
        <x:v>4174</x:v>
      </x:c>
      <x:c r="M1346" s="104"/>
      <x:c r="N1346" s="100"/>
    </x:row>
    <x:row r="1347" spans="1:14" s="5" customFormat="1" ht="19.5" customHeight="1">
      <x:c r="A1347" s="101" t="s">
        <x:v>862</x:v>
      </x:c>
      <x:c r="B1347" s="101" t="s">
        <x:v>281</x:v>
      </x:c>
      <x:c r="C1347" s="102">
        <x:v>0.0040000000000000002</x:v>
      </x:c>
      <x:c r="D1347" s="103" t="s">
        <x:v>250</x:v>
      </x:c>
      <x:c r="E1347" s="104"/>
      <x:c r="F1347" s="104"/>
      <x:c r="G1347" s="104">
        <x:f>G1337</x:f>
        <x:v>148510</x:v>
      </x:c>
      <x:c r="H1347" s="104">
        <x:f>INT(C1347*G1347)</x:f>
        <x:v>594</x:v>
      </x:c>
      <x:c r="I1347" s="104"/>
      <x:c r="J1347" s="104"/>
      <x:c r="K1347" s="104">
        <x:f t="shared" si="251"/>
        <x:v>148510</x:v>
      </x:c>
      <x:c r="L1347" s="104">
        <x:f t="shared" si="251"/>
        <x:v>594</x:v>
      </x:c>
      <x:c r="M1347" s="104"/>
      <x:c r="N1347" s="100"/>
    </x:row>
    <x:row r="1348" spans="1:14" s="5" customFormat="1" ht="19.5" customHeight="1">
      <x:c r="A1348" s="101" t="s">
        <x:v>153</x:v>
      </x:c>
      <x:c r="B1348" s="101" t="s">
        <x:v>229</x:v>
      </x:c>
      <x:c r="C1348" s="102">
        <x:v>0.014999999999999999</x:v>
      </x:c>
      <x:c r="D1348" s="103" t="s">
        <x:v>250</x:v>
      </x:c>
      <x:c r="E1348" s="104"/>
      <x:c r="F1348" s="104"/>
      <x:c r="G1348" s="104">
        <x:f>G1346</x:f>
        <x:v>189749</x:v>
      </x:c>
      <x:c r="H1348" s="104">
        <x:f>INT(C1348*G1348)</x:f>
        <x:v>2846</x:v>
      </x:c>
      <x:c r="I1348" s="104"/>
      <x:c r="J1348" s="104"/>
      <x:c r="K1348" s="104">
        <x:f t="shared" si="251"/>
        <x:v>189749</x:v>
      </x:c>
      <x:c r="L1348" s="104">
        <x:f t="shared" si="251"/>
        <x:v>2846</x:v>
      </x:c>
      <x:c r="M1348" s="104"/>
      <x:c r="N1348" s="100"/>
    </x:row>
    <x:row r="1349" spans="1:14" s="5" customFormat="1" ht="19.5" customHeight="1">
      <x:c r="A1349" s="101" t="s">
        <x:v>862</x:v>
      </x:c>
      <x:c r="B1349" s="101" t="s">
        <x:v>229</x:v>
      </x:c>
      <x:c r="C1349" s="102">
        <x:v>0.005</x:v>
      </x:c>
      <x:c r="D1349" s="103" t="s">
        <x:v>250</x:v>
      </x:c>
      <x:c r="E1349" s="104"/>
      <x:c r="F1349" s="104"/>
      <x:c r="G1349" s="104">
        <x:f>G1347</x:f>
        <x:v>148510</x:v>
      </x:c>
      <x:c r="H1349" s="104">
        <x:f>INT(C1349*G1349)</x:f>
        <x:v>742</x:v>
      </x:c>
      <x:c r="I1349" s="104"/>
      <x:c r="J1349" s="104"/>
      <x:c r="K1349" s="104">
        <x:f t="shared" si="251"/>
        <x:v>148510</x:v>
      </x:c>
      <x:c r="L1349" s="104">
        <x:f t="shared" si="251"/>
        <x:v>742</x:v>
      </x:c>
      <x:c r="M1349" s="104"/>
      <x:c r="N1349" s="100"/>
    </x:row>
    <x:row r="1350" spans="1:14" s="5" customFormat="1" ht="19.5" customHeight="1">
      <x:c r="A1350" s="101" t="s">
        <x:v>748</x:v>
      </x:c>
      <x:c r="B1350" s="101" t="s">
        <x:v>86</x:v>
      </x:c>
      <x:c r="C1350" s="102">
        <x:v>1</x:v>
      </x:c>
      <x:c r="D1350" s="103" t="s">
        <x:v>266</x:v>
      </x:c>
      <x:c r="E1350" s="104">
        <x:f>E1340</x:f>
        <x:v>400</x:v>
      </x:c>
      <x:c r="F1350" s="104">
        <x:f>INT(C1350*E1350)</x:f>
        <x:v>400</x:v>
      </x:c>
      <x:c r="G1350" s="104"/>
      <x:c r="H1350" s="104"/>
      <x:c r="I1350" s="104"/>
      <x:c r="J1350" s="104"/>
      <x:c r="K1350" s="104">
        <x:f t="shared" si="251"/>
        <x:v>400</x:v>
      </x:c>
      <x:c r="L1350" s="104">
        <x:f t="shared" si="251"/>
        <x:v>400</x:v>
      </x:c>
      <x:c r="M1350" s="104"/>
      <x:c r="N1350" s="100"/>
    </x:row>
    <x:row r="1351" spans="1:14" s="5" customFormat="1" ht="19.5" customHeight="1">
      <x:c r="A1351" s="101" t="s">
        <x:v>749</x:v>
      </x:c>
      <x:c r="B1351" s="101" t="str">
        <x:f>B1341</x:f>
        <x:v>보통인부</x:v>
      </x:c>
      <x:c r="C1351" s="102">
        <x:v>1</x:v>
      </x:c>
      <x:c r="D1351" s="103" t="s">
        <x:v>148</x:v>
      </x:c>
      <x:c r="E1351" s="104">
        <x:f>기계단가산출목록!F22</x:f>
        <x:v>0</x:v>
      </x:c>
      <x:c r="F1351" s="104">
        <x:f>INT(C1351*E1351)</x:f>
        <x:v>0</x:v>
      </x:c>
      <x:c r="G1351" s="104">
        <x:f>기계단가산출목록!G22</x:f>
        <x:v>856</x:v>
      </x:c>
      <x:c r="H1351" s="104">
        <x:f>INT(C1351*G1351)</x:f>
        <x:v>856</x:v>
      </x:c>
      <x:c r="I1351" s="104">
        <x:f>기계단가산출목록!H22</x:f>
        <x:v>0</x:v>
      </x:c>
      <x:c r="J1351" s="104">
        <x:f>INT(C1351*I1351)</x:f>
        <x:v>0</x:v>
      </x:c>
      <x:c r="K1351" s="104">
        <x:f t="shared" si="251"/>
        <x:v>856</x:v>
      </x:c>
      <x:c r="L1351" s="104">
        <x:f t="shared" si="251"/>
        <x:v>856</x:v>
      </x:c>
      <x:c r="M1351" s="104"/>
      <x:c r="N1351" s="100"/>
    </x:row>
    <x:row r="1352" spans="1:14" s="5" customFormat="1" ht="19.5" customHeight="1">
      <x:c r="A1352" s="101" t="s">
        <x:v>909</x:v>
      </x:c>
      <x:c r="B1352" s="101" t="str">
        <x:f>B1342</x:f>
        <x:v>트럭탑재형크레인 10톤, 10km</x:v>
      </x:c>
      <x:c r="C1352" s="102">
        <x:v>1</x:v>
      </x:c>
      <x:c r="D1352" s="103" t="s">
        <x:v>148</x:v>
      </x:c>
      <x:c r="E1352" s="104">
        <x:f>기계단가산출목록!F44</x:f>
        <x:v>260</x:v>
      </x:c>
      <x:c r="F1352" s="104">
        <x:f>INT(C1352*E1352)</x:f>
        <x:v>260</x:v>
      </x:c>
      <x:c r="G1352" s="104">
        <x:f>기계단가산출목록!G44</x:f>
        <x:v>551</x:v>
      </x:c>
      <x:c r="H1352" s="104">
        <x:f>INT(C1352*G1352)</x:f>
        <x:v>551</x:v>
      </x:c>
      <x:c r="I1352" s="104">
        <x:f>기계단가산출목록!H44</x:f>
        <x:v>288</x:v>
      </x:c>
      <x:c r="J1352" s="104">
        <x:f>INT(C1352*I1352)</x:f>
        <x:v>288</x:v>
      </x:c>
      <x:c r="K1352" s="104">
        <x:f t="shared" si="251"/>
        <x:v>1099</x:v>
      </x:c>
      <x:c r="L1352" s="104">
        <x:f t="shared" si="251"/>
        <x:v>1099</x:v>
      </x:c>
      <x:c r="M1352" s="104"/>
      <x:c r="N1352" s="100"/>
    </x:row>
    <x:row r="1353" spans="1:14" s="5" customFormat="1" ht="19.5" customHeight="1">
      <x:c r="A1353" s="101" t="s">
        <x:v>533</x:v>
      </x:c>
      <x:c r="B1353" s="101"/>
      <x:c r="C1353" s="102"/>
      <x:c r="D1353" s="103"/>
      <x:c r="E1353" s="104"/>
      <x:c r="F1353" s="104">
        <x:f>SUM(F1346:F1352)</x:f>
        <x:v>660</x:v>
      </x:c>
      <x:c r="G1353" s="104"/>
      <x:c r="H1353" s="104">
        <x:f>SUM(H1346:H1352)</x:f>
        <x:v>9763</x:v>
      </x:c>
      <x:c r="I1353" s="104"/>
      <x:c r="J1353" s="104">
        <x:f>SUM(J1346:J1352)</x:f>
        <x:v>288</x:v>
      </x:c>
      <x:c r="K1353" s="104"/>
      <x:c r="L1353" s="104">
        <x:f>SUM(F1353,H1353,J1353)</x:f>
        <x:v>10711</x:v>
      </x:c>
      <x:c r="M1353" s="104"/>
      <x:c r="N1353" s="100"/>
    </x:row>
    <x:row r="1354" spans="1:14" s="5" customFormat="1" ht="19.5" customHeight="1">
      <x:c r="A1354" s="105"/>
      <x:c r="B1354" s="105"/>
      <x:c r="C1354" s="106"/>
      <x:c r="D1354" s="107"/>
      <x:c r="E1354" s="108"/>
      <x:c r="F1354" s="108"/>
      <x:c r="G1354" s="108"/>
      <x:c r="H1354" s="108"/>
      <x:c r="I1354" s="108"/>
      <x:c r="J1354" s="108"/>
      <x:c r="K1354" s="108"/>
      <x:c r="L1354" s="108"/>
      <x:c r="M1354" s="108"/>
      <x:c r="N1354" s="100"/>
    </x:row>
    <x:row r="1355" spans="1:14" s="5" customFormat="1" ht="19.5" customHeight="1">
      <x:c r="A1355" s="96" t="s">
        <x:v>1426</x:v>
      </x:c>
      <x:c r="B1355" s="96" t="s">
        <x:v>1152</x:v>
      </x:c>
      <x:c r="C1355" s="97"/>
      <x:c r="D1355" s="98" t="s">
        <x:v>148</x:v>
      </x:c>
      <x:c r="E1355" s="99"/>
      <x:c r="F1355" s="99"/>
      <x:c r="G1355" s="99"/>
      <x:c r="H1355" s="99"/>
      <x:c r="I1355" s="99"/>
      <x:c r="J1355" s="99"/>
      <x:c r="K1355" s="99"/>
      <x:c r="L1355" s="99"/>
      <x:c r="M1355" s="99"/>
      <x:c r="N1355" s="100"/>
    </x:row>
    <x:row r="1356" spans="1:14" s="5" customFormat="1" ht="19.5" customHeight="1">
      <x:c r="A1356" s="101" t="s">
        <x:v>153</x:v>
      </x:c>
      <x:c r="B1356" s="101" t="s">
        <x:v>281</x:v>
      </x:c>
      <x:c r="C1356" s="102">
        <x:v>0.034000000000000002</x:v>
      </x:c>
      <x:c r="D1356" s="103" t="s">
        <x:v>250</x:v>
      </x:c>
      <x:c r="E1356" s="104"/>
      <x:c r="F1356" s="104"/>
      <x:c r="G1356" s="104">
        <x:f>G1346</x:f>
        <x:v>189749</x:v>
      </x:c>
      <x:c r="H1356" s="104">
        <x:f>INT(C1356*G1356)</x:f>
        <x:v>6451</x:v>
      </x:c>
      <x:c r="I1356" s="104"/>
      <x:c r="J1356" s="104"/>
      <x:c r="K1356" s="104">
        <x:f t="shared" ref="K1356:L1362" si="252">SUM(E1356,G1356,I1356)</x:f>
        <x:v>189749</x:v>
      </x:c>
      <x:c r="L1356" s="104">
        <x:f t="shared" si="252"/>
        <x:v>6451</x:v>
      </x:c>
      <x:c r="M1356" s="104"/>
      <x:c r="N1356" s="100"/>
    </x:row>
    <x:row r="1357" spans="1:14" s="5" customFormat="1" ht="19.5" customHeight="1">
      <x:c r="A1357" s="101" t="s">
        <x:v>862</x:v>
      </x:c>
      <x:c r="B1357" s="101" t="s">
        <x:v>281</x:v>
      </x:c>
      <x:c r="C1357" s="102">
        <x:v>0.0059999999999999998</x:v>
      </x:c>
      <x:c r="D1357" s="103" t="s">
        <x:v>250</x:v>
      </x:c>
      <x:c r="E1357" s="104"/>
      <x:c r="F1357" s="104"/>
      <x:c r="G1357" s="104">
        <x:f>G1347</x:f>
        <x:v>148510</x:v>
      </x:c>
      <x:c r="H1357" s="104">
        <x:f>INT(C1357*G1357)</x:f>
        <x:v>891</x:v>
      </x:c>
      <x:c r="I1357" s="104"/>
      <x:c r="J1357" s="104"/>
      <x:c r="K1357" s="104">
        <x:f t="shared" si="252"/>
        <x:v>148510</x:v>
      </x:c>
      <x:c r="L1357" s="104">
        <x:f t="shared" si="252"/>
        <x:v>891</x:v>
      </x:c>
      <x:c r="M1357" s="104"/>
      <x:c r="N1357" s="100"/>
    </x:row>
    <x:row r="1358" spans="1:14" s="5" customFormat="1" ht="19.5" customHeight="1">
      <x:c r="A1358" s="101" t="s">
        <x:v>153</x:v>
      </x:c>
      <x:c r="B1358" s="101" t="s">
        <x:v>229</x:v>
      </x:c>
      <x:c r="C1358" s="102">
        <x:v>0.021000000000000002</x:v>
      </x:c>
      <x:c r="D1358" s="103" t="s">
        <x:v>250</x:v>
      </x:c>
      <x:c r="E1358" s="104"/>
      <x:c r="F1358" s="104"/>
      <x:c r="G1358" s="104">
        <x:f>G1356</x:f>
        <x:v>189749</x:v>
      </x:c>
      <x:c r="H1358" s="104">
        <x:f>INT(C1358*G1358)</x:f>
        <x:v>3984</x:v>
      </x:c>
      <x:c r="I1358" s="104"/>
      <x:c r="J1358" s="104"/>
      <x:c r="K1358" s="104">
        <x:f t="shared" si="252"/>
        <x:v>189749</x:v>
      </x:c>
      <x:c r="L1358" s="104">
        <x:f t="shared" si="252"/>
        <x:v>3984</x:v>
      </x:c>
      <x:c r="M1358" s="104"/>
      <x:c r="N1358" s="100"/>
    </x:row>
    <x:row r="1359" spans="1:14" s="5" customFormat="1" ht="19.5" customHeight="1">
      <x:c r="A1359" s="101" t="s">
        <x:v>862</x:v>
      </x:c>
      <x:c r="B1359" s="101" t="s">
        <x:v>229</x:v>
      </x:c>
      <x:c r="C1359" s="102">
        <x:v>0.0070000000000000007</x:v>
      </x:c>
      <x:c r="D1359" s="103" t="s">
        <x:v>250</x:v>
      </x:c>
      <x:c r="E1359" s="104"/>
      <x:c r="F1359" s="104"/>
      <x:c r="G1359" s="104">
        <x:f>G1357</x:f>
        <x:v>148510</x:v>
      </x:c>
      <x:c r="H1359" s="104">
        <x:f>INT(C1359*G1359)</x:f>
        <x:v>1039</x:v>
      </x:c>
      <x:c r="I1359" s="104"/>
      <x:c r="J1359" s="104"/>
      <x:c r="K1359" s="104">
        <x:f t="shared" si="252"/>
        <x:v>148510</x:v>
      </x:c>
      <x:c r="L1359" s="104">
        <x:f t="shared" si="252"/>
        <x:v>1039</x:v>
      </x:c>
      <x:c r="M1359" s="104"/>
      <x:c r="N1359" s="100"/>
    </x:row>
    <x:row r="1360" spans="1:14" s="5" customFormat="1" ht="19.5" customHeight="1">
      <x:c r="A1360" s="101" t="s">
        <x:v>748</x:v>
      </x:c>
      <x:c r="B1360" s="101" t="s">
        <x:v>86</x:v>
      </x:c>
      <x:c r="C1360" s="102">
        <x:v>1.5</x:v>
      </x:c>
      <x:c r="D1360" s="103" t="s">
        <x:v>266</x:v>
      </x:c>
      <x:c r="E1360" s="104">
        <x:f>E1350</x:f>
        <x:v>400</x:v>
      </x:c>
      <x:c r="F1360" s="104">
        <x:f>INT(C1360*E1360)</x:f>
        <x:v>600</x:v>
      </x:c>
      <x:c r="G1360" s="104"/>
      <x:c r="H1360" s="104"/>
      <x:c r="I1360" s="104"/>
      <x:c r="J1360" s="104"/>
      <x:c r="K1360" s="104">
        <x:f t="shared" si="252"/>
        <x:v>400</x:v>
      </x:c>
      <x:c r="L1360" s="104">
        <x:f t="shared" si="252"/>
        <x:v>600</x:v>
      </x:c>
      <x:c r="M1360" s="104"/>
      <x:c r="N1360" s="100"/>
    </x:row>
    <x:row r="1361" spans="1:14" s="5" customFormat="1" ht="19.5" customHeight="1">
      <x:c r="A1361" s="101" t="s">
        <x:v>749</x:v>
      </x:c>
      <x:c r="B1361" s="101" t="str">
        <x:f>B1351</x:f>
        <x:v>보통인부</x:v>
      </x:c>
      <x:c r="C1361" s="102">
        <x:v>1</x:v>
      </x:c>
      <x:c r="D1361" s="103" t="s">
        <x:v>148</x:v>
      </x:c>
      <x:c r="E1361" s="104">
        <x:f>기계단가산출목록!F23</x:f>
        <x:v>0</x:v>
      </x:c>
      <x:c r="F1361" s="104">
        <x:f>INT(C1361*E1361)</x:f>
        <x:v>0</x:v>
      </x:c>
      <x:c r="G1361" s="104">
        <x:f>기계단가산출목록!G23</x:f>
        <x:v>856</x:v>
      </x:c>
      <x:c r="H1361" s="104">
        <x:f>INT(C1361*G1361)</x:f>
        <x:v>856</x:v>
      </x:c>
      <x:c r="I1361" s="104">
        <x:f>기계단가산출목록!H23</x:f>
        <x:v>0</x:v>
      </x:c>
      <x:c r="J1361" s="104">
        <x:f>INT(C1361*I1361)</x:f>
        <x:v>0</x:v>
      </x:c>
      <x:c r="K1361" s="104">
        <x:f t="shared" si="252"/>
        <x:v>856</x:v>
      </x:c>
      <x:c r="L1361" s="104">
        <x:f t="shared" si="252"/>
        <x:v>856</x:v>
      </x:c>
      <x:c r="M1361" s="104"/>
      <x:c r="N1361" s="100"/>
    </x:row>
    <x:row r="1362" spans="1:14" s="5" customFormat="1" ht="19.5" customHeight="1">
      <x:c r="A1362" s="101" t="s">
        <x:v>909</x:v>
      </x:c>
      <x:c r="B1362" s="101" t="str">
        <x:f>B1352</x:f>
        <x:v>트럭탑재형크레인 10톤, 10km</x:v>
      </x:c>
      <x:c r="C1362" s="102">
        <x:v>1</x:v>
      </x:c>
      <x:c r="D1362" s="103" t="s">
        <x:v>148</x:v>
      </x:c>
      <x:c r="E1362" s="104">
        <x:f>기계단가산출목록!F45</x:f>
        <x:v>513</x:v>
      </x:c>
      <x:c r="F1362" s="104">
        <x:f>INT(C1362*E1362)</x:f>
        <x:v>513</x:v>
      </x:c>
      <x:c r="G1362" s="104">
        <x:f>기계단가산출목록!G45</x:f>
        <x:v>1084</x:v>
      </x:c>
      <x:c r="H1362" s="104">
        <x:f>INT(C1362*G1362)</x:f>
        <x:v>1084</x:v>
      </x:c>
      <x:c r="I1362" s="104">
        <x:f>기계단가산출목록!H45</x:f>
        <x:v>568</x:v>
      </x:c>
      <x:c r="J1362" s="104">
        <x:f>INT(C1362*I1362)</x:f>
        <x:v>568</x:v>
      </x:c>
      <x:c r="K1362" s="104">
        <x:f t="shared" si="252"/>
        <x:v>2165</x:v>
      </x:c>
      <x:c r="L1362" s="104">
        <x:f t="shared" si="252"/>
        <x:v>2165</x:v>
      </x:c>
      <x:c r="M1362" s="104"/>
      <x:c r="N1362" s="100"/>
    </x:row>
    <x:row r="1363" spans="1:14" s="5" customFormat="1" ht="19.5" customHeight="1">
      <x:c r="A1363" s="101" t="s">
        <x:v>533</x:v>
      </x:c>
      <x:c r="B1363" s="101"/>
      <x:c r="C1363" s="102"/>
      <x:c r="D1363" s="103"/>
      <x:c r="E1363" s="104"/>
      <x:c r="F1363" s="104">
        <x:f>SUM(F1356:F1362)</x:f>
        <x:v>1113</x:v>
      </x:c>
      <x:c r="G1363" s="104"/>
      <x:c r="H1363" s="104">
        <x:f>SUM(H1356:H1362)</x:f>
        <x:v>14305</x:v>
      </x:c>
      <x:c r="I1363" s="104"/>
      <x:c r="J1363" s="104">
        <x:f>SUM(J1356:J1362)</x:f>
        <x:v>568</x:v>
      </x:c>
      <x:c r="K1363" s="104"/>
      <x:c r="L1363" s="104">
        <x:f>SUM(F1363,H1363,J1363)</x:f>
        <x:v>15986</x:v>
      </x:c>
      <x:c r="M1363" s="104"/>
      <x:c r="N1363" s="100"/>
    </x:row>
    <x:row r="1364" spans="1:14" s="5" customFormat="1" ht="19.5" customHeight="1">
      <x:c r="A1364" s="105"/>
      <x:c r="B1364" s="105"/>
      <x:c r="C1364" s="106"/>
      <x:c r="D1364" s="107"/>
      <x:c r="E1364" s="108"/>
      <x:c r="F1364" s="108"/>
      <x:c r="G1364" s="108"/>
      <x:c r="H1364" s="108"/>
      <x:c r="I1364" s="108"/>
      <x:c r="J1364" s="108"/>
      <x:c r="K1364" s="108"/>
      <x:c r="L1364" s="108"/>
      <x:c r="M1364" s="108"/>
      <x:c r="N1364" s="100"/>
    </x:row>
    <x:row r="1365" spans="1:14" s="5" customFormat="1" ht="19.5" customHeight="1">
      <x:c r="A1365" s="105"/>
      <x:c r="B1365" s="105"/>
      <x:c r="C1365" s="106"/>
      <x:c r="D1365" s="107"/>
      <x:c r="E1365" s="108"/>
      <x:c r="F1365" s="108"/>
      <x:c r="G1365" s="108"/>
      <x:c r="H1365" s="108"/>
      <x:c r="I1365" s="108"/>
      <x:c r="J1365" s="108"/>
      <x:c r="K1365" s="108"/>
      <x:c r="L1365" s="108"/>
      <x:c r="M1365" s="108"/>
      <x:c r="N1365" s="100"/>
    </x:row>
    <x:row r="1366" spans="1:14" s="5" customFormat="1" ht="19.5" customHeight="1">
      <x:c r="A1366" s="96" t="s">
        <x:v>1422</x:v>
      </x:c>
      <x:c r="B1366" s="96" t="s">
        <x:v>206</x:v>
      </x:c>
      <x:c r="C1366" s="97"/>
      <x:c r="D1366" s="98" t="s">
        <x:v>148</x:v>
      </x:c>
      <x:c r="E1366" s="99"/>
      <x:c r="F1366" s="99"/>
      <x:c r="G1366" s="99"/>
      <x:c r="H1366" s="99"/>
      <x:c r="I1366" s="99"/>
      <x:c r="J1366" s="99"/>
      <x:c r="K1366" s="99"/>
      <x:c r="L1366" s="99"/>
      <x:c r="M1366" s="99"/>
      <x:c r="N1366" s="100"/>
    </x:row>
    <x:row r="1367" spans="1:14" s="5" customFormat="1" ht="19.5" customHeight="1">
      <x:c r="A1367" s="101" t="s">
        <x:v>153</x:v>
      </x:c>
      <x:c r="B1367" s="101" t="s">
        <x:v>281</x:v>
      </x:c>
      <x:c r="C1367" s="112">
        <x:v>0.0014999999999999999</x:v>
      </x:c>
      <x:c r="D1367" s="103" t="s">
        <x:v>250</x:v>
      </x:c>
      <x:c r="E1367" s="104"/>
      <x:c r="F1367" s="104"/>
      <x:c r="G1367" s="104">
        <x:f>노임단가표!B3</x:f>
        <x:v>189749</x:v>
      </x:c>
      <x:c r="H1367" s="104">
        <x:f>INT(C1367*G1367)</x:f>
        <x:v>284</x:v>
      </x:c>
      <x:c r="I1367" s="104"/>
      <x:c r="J1367" s="104"/>
      <x:c r="K1367" s="104">
        <x:f t="shared" ref="K1367:L1373" si="253">SUM(E1367,G1367,I1367)</x:f>
        <x:v>189749</x:v>
      </x:c>
      <x:c r="L1367" s="104">
        <x:f t="shared" si="253"/>
        <x:v>284</x:v>
      </x:c>
      <x:c r="M1367" s="104"/>
      <x:c r="N1367" s="100"/>
    </x:row>
    <x:row r="1368" spans="1:14" s="5" customFormat="1" ht="19.5" customHeight="1">
      <x:c r="A1368" s="101" t="s">
        <x:v>862</x:v>
      </x:c>
      <x:c r="B1368" s="101" t="s">
        <x:v>281</x:v>
      </x:c>
      <x:c r="C1368" s="112">
        <x:v>0.00080000000000000004</x:v>
      </x:c>
      <x:c r="D1368" s="103" t="s">
        <x:v>250</x:v>
      </x:c>
      <x:c r="E1368" s="104"/>
      <x:c r="F1368" s="104"/>
      <x:c r="G1368" s="104">
        <x:f>노임단가표!D3</x:f>
        <x:v>148510</x:v>
      </x:c>
      <x:c r="H1368" s="104">
        <x:f>INT(C1368*G1368)</x:f>
        <x:v>118</x:v>
      </x:c>
      <x:c r="I1368" s="104"/>
      <x:c r="J1368" s="104"/>
      <x:c r="K1368" s="104">
        <x:f t="shared" si="253"/>
        <x:v>148510</x:v>
      </x:c>
      <x:c r="L1368" s="104">
        <x:f t="shared" si="253"/>
        <x:v>118</x:v>
      </x:c>
      <x:c r="M1368" s="104"/>
      <x:c r="N1368" s="100"/>
    </x:row>
    <x:row r="1369" spans="1:14" s="5" customFormat="1" ht="19.5" customHeight="1">
      <x:c r="A1369" s="101" t="s">
        <x:v>153</x:v>
      </x:c>
      <x:c r="B1369" s="101" t="s">
        <x:v>229</x:v>
      </x:c>
      <x:c r="C1369" s="109">
        <x:v>0.0014999999999999999</x:v>
      </x:c>
      <x:c r="D1369" s="103" t="s">
        <x:v>250</x:v>
      </x:c>
      <x:c r="E1369" s="104"/>
      <x:c r="F1369" s="104"/>
      <x:c r="G1369" s="104">
        <x:f>G1367</x:f>
        <x:v>189749</x:v>
      </x:c>
      <x:c r="H1369" s="104">
        <x:f>INT(C1369*G1369)</x:f>
        <x:v>284</x:v>
      </x:c>
      <x:c r="I1369" s="104"/>
      <x:c r="J1369" s="104"/>
      <x:c r="K1369" s="104">
        <x:f t="shared" si="253"/>
        <x:v>189749</x:v>
      </x:c>
      <x:c r="L1369" s="104">
        <x:f t="shared" si="253"/>
        <x:v>284</x:v>
      </x:c>
      <x:c r="M1369" s="104"/>
      <x:c r="N1369" s="100"/>
    </x:row>
    <x:row r="1370" spans="1:14" s="5" customFormat="1" ht="19.5" customHeight="1">
      <x:c r="A1370" s="101" t="s">
        <x:v>862</x:v>
      </x:c>
      <x:c r="B1370" s="101" t="s">
        <x:v>229</x:v>
      </x:c>
      <x:c r="C1370" s="112">
        <x:v>0.00080000000000000004</x:v>
      </x:c>
      <x:c r="D1370" s="103" t="s">
        <x:v>250</x:v>
      </x:c>
      <x:c r="E1370" s="104"/>
      <x:c r="F1370" s="104"/>
      <x:c r="G1370" s="104">
        <x:f>노임단가표!D3</x:f>
        <x:v>148510</x:v>
      </x:c>
      <x:c r="H1370" s="104">
        <x:f>INT(C1370*G1370)</x:f>
        <x:v>118</x:v>
      </x:c>
      <x:c r="I1370" s="104"/>
      <x:c r="J1370" s="104"/>
      <x:c r="K1370" s="104">
        <x:f t="shared" si="253"/>
        <x:v>148510</x:v>
      </x:c>
      <x:c r="L1370" s="104">
        <x:f t="shared" si="253"/>
        <x:v>118</x:v>
      </x:c>
      <x:c r="M1370" s="104"/>
      <x:c r="N1370" s="100"/>
    </x:row>
    <x:row r="1371" spans="1:14" s="5" customFormat="1" ht="19.5" customHeight="1">
      <x:c r="A1371" s="101" t="s">
        <x:v>748</x:v>
      </x:c>
      <x:c r="B1371" s="101" t="s">
        <x:v>86</x:v>
      </x:c>
      <x:c r="C1371" s="102">
        <x:v>0.10000000000000001</x:v>
      </x:c>
      <x:c r="D1371" s="103" t="s">
        <x:v>266</x:v>
      </x:c>
      <x:c r="E1371" s="104">
        <x:f>자재단가표!D7</x:f>
        <x:v>400</x:v>
      </x:c>
      <x:c r="F1371" s="104">
        <x:f>INT(C1371*E1371)</x:f>
        <x:v>40</x:v>
      </x:c>
      <x:c r="G1371" s="104"/>
      <x:c r="H1371" s="104"/>
      <x:c r="I1371" s="104"/>
      <x:c r="J1371" s="104"/>
      <x:c r="K1371" s="104">
        <x:f t="shared" si="253"/>
        <x:v>400</x:v>
      </x:c>
      <x:c r="L1371" s="104">
        <x:f t="shared" si="253"/>
        <x:v>40</x:v>
      </x:c>
      <x:c r="M1371" s="104"/>
      <x:c r="N1371" s="100"/>
    </x:row>
    <x:row r="1372" spans="1:14" s="5" customFormat="1" ht="19.5" customHeight="1">
      <x:c r="A1372" s="101" t="s">
        <x:v>713</x:v>
      </x:c>
      <x:c r="B1372" s="101" t="str">
        <x:f>B1361</x:f>
        <x:v>보통인부</x:v>
      </x:c>
      <x:c r="C1372" s="102">
        <x:v>1</x:v>
      </x:c>
      <x:c r="D1372" s="103" t="s">
        <x:v>148</x:v>
      </x:c>
      <x:c r="E1372" s="104">
        <x:f>기계단가산출목록!F24</x:f>
        <x:v>0</x:v>
      </x:c>
      <x:c r="F1372" s="104">
        <x:f>INT(C1372*E1372)</x:f>
        <x:v>0</x:v>
      </x:c>
      <x:c r="G1372" s="104">
        <x:f>기계단가산출목록!G24</x:f>
        <x:v>195</x:v>
      </x:c>
      <x:c r="H1372" s="104">
        <x:f>INT(C1372*G1372)</x:f>
        <x:v>195</x:v>
      </x:c>
      <x:c r="I1372" s="104">
        <x:f>기계단가산출목록!H24</x:f>
        <x:v>0</x:v>
      </x:c>
      <x:c r="J1372" s="104">
        <x:f>INT(C1372*I1372)</x:f>
        <x:v>0</x:v>
      </x:c>
      <x:c r="K1372" s="104">
        <x:f t="shared" si="253"/>
        <x:v>195</x:v>
      </x:c>
      <x:c r="L1372" s="104">
        <x:f t="shared" si="253"/>
        <x:v>195</x:v>
      </x:c>
      <x:c r="M1372" s="104"/>
      <x:c r="N1372" s="100"/>
    </x:row>
    <x:row r="1373" spans="1:14" s="5" customFormat="1" ht="19.5" customHeight="1">
      <x:c r="A1373" s="101" t="s">
        <x:v>823</x:v>
      </x:c>
      <x:c r="B1373" s="101" t="str">
        <x:f>B1362</x:f>
        <x:v>트럭탑재형크레인 10톤, 10km</x:v>
      </x:c>
      <x:c r="C1373" s="102">
        <x:v>1</x:v>
      </x:c>
      <x:c r="D1373" s="103" t="s">
        <x:v>148</x:v>
      </x:c>
      <x:c r="E1373" s="104">
        <x:f>기계단가산출목록!F46</x:f>
        <x:v>39</x:v>
      </x:c>
      <x:c r="F1373" s="104">
        <x:f>INT(C1373*E1373)</x:f>
        <x:v>39</x:v>
      </x:c>
      <x:c r="G1373" s="104">
        <x:f>기계단가산출목록!G46</x:f>
        <x:v>82</x:v>
      </x:c>
      <x:c r="H1373" s="104">
        <x:f>INT(C1373*G1373)</x:f>
        <x:v>82</x:v>
      </x:c>
      <x:c r="I1373" s="104">
        <x:f>기계단가산출목록!H46</x:f>
        <x:v>43</x:v>
      </x:c>
      <x:c r="J1373" s="104">
        <x:f>INT(C1373*I1373)</x:f>
        <x:v>43</x:v>
      </x:c>
      <x:c r="K1373" s="104">
        <x:f t="shared" si="253"/>
        <x:v>164</x:v>
      </x:c>
      <x:c r="L1373" s="104">
        <x:f t="shared" si="253"/>
        <x:v>164</x:v>
      </x:c>
      <x:c r="M1373" s="104"/>
      <x:c r="N1373" s="100"/>
    </x:row>
    <x:row r="1374" spans="1:14" s="5" customFormat="1" ht="19.5" customHeight="1">
      <x:c r="A1374" s="101" t="s">
        <x:v>533</x:v>
      </x:c>
      <x:c r="B1374" s="101"/>
      <x:c r="C1374" s="102"/>
      <x:c r="D1374" s="103"/>
      <x:c r="E1374" s="104"/>
      <x:c r="F1374" s="104">
        <x:f>SUM(F1367:F1373)</x:f>
        <x:v>79</x:v>
      </x:c>
      <x:c r="G1374" s="104"/>
      <x:c r="H1374" s="104">
        <x:f>SUM(H1367:H1373)</x:f>
        <x:v>1081</x:v>
      </x:c>
      <x:c r="I1374" s="104"/>
      <x:c r="J1374" s="104">
        <x:f>SUM(J1367:J1373)</x:f>
        <x:v>43</x:v>
      </x:c>
      <x:c r="K1374" s="104"/>
      <x:c r="L1374" s="104">
        <x:f>SUM(F1374,H1374,J1374)</x:f>
        <x:v>1203</x:v>
      </x:c>
      <x:c r="M1374" s="104"/>
      <x:c r="N1374" s="100"/>
    </x:row>
    <x:row r="1375" spans="1:14" s="5" customFormat="1" ht="19.5" customHeight="1">
      <x:c r="A1375" s="105"/>
      <x:c r="B1375" s="105"/>
      <x:c r="C1375" s="106"/>
      <x:c r="D1375" s="107"/>
      <x:c r="E1375" s="108"/>
      <x:c r="F1375" s="108"/>
      <x:c r="G1375" s="108"/>
      <x:c r="H1375" s="108"/>
      <x:c r="I1375" s="108"/>
      <x:c r="J1375" s="108"/>
      <x:c r="K1375" s="108"/>
      <x:c r="L1375" s="108"/>
      <x:c r="M1375" s="108"/>
      <x:c r="N1375" s="100"/>
    </x:row>
    <x:row r="1376" spans="1:14" s="5" customFormat="1" ht="23.899999999999999">
      <x:c r="A1376" s="113" t="s">
        <x:v>1298</x:v>
      </x:c>
      <x:c r="B1376" s="96" t="s">
        <x:v>475</x:v>
      </x:c>
      <x:c r="C1376" s="97"/>
      <x:c r="D1376" s="98" t="s">
        <x:v>148</x:v>
      </x:c>
      <x:c r="E1376" s="99"/>
      <x:c r="F1376" s="99"/>
      <x:c r="G1376" s="99"/>
      <x:c r="H1376" s="99"/>
      <x:c r="I1376" s="99"/>
      <x:c r="J1376" s="99"/>
      <x:c r="K1376" s="99"/>
      <x:c r="L1376" s="99"/>
      <x:c r="M1376" s="99"/>
      <x:c r="N1376" s="100"/>
    </x:row>
    <x:row r="1377" spans="1:14" s="5" customFormat="1" ht="19.5" customHeight="1">
      <x:c r="A1377" s="101" t="s">
        <x:v>153</x:v>
      </x:c>
      <x:c r="B1377" s="101" t="s">
        <x:v>281</x:v>
      </x:c>
      <x:c r="C1377" s="102">
        <x:v>0.080000000000000004</x:v>
      </x:c>
      <x:c r="D1377" s="103" t="s">
        <x:v>250</x:v>
      </x:c>
      <x:c r="E1377" s="104"/>
      <x:c r="F1377" s="104"/>
      <x:c r="G1377" s="104">
        <x:f>노임단가표!B3</x:f>
        <x:v>189749</x:v>
      </x:c>
      <x:c r="H1377" s="104">
        <x:f t="shared" ref="H1377:H1384" si="254">INT(C1377*G1377)</x:f>
        <x:v>15179</x:v>
      </x:c>
      <x:c r="I1377" s="104"/>
      <x:c r="J1377" s="104"/>
      <x:c r="K1377" s="104">
        <x:f t="shared" ref="K1377:K1391" si="255">SUM(E1377,G1377,I1377)</x:f>
        <x:v>189749</x:v>
      </x:c>
      <x:c r="L1377" s="104">
        <x:f t="shared" ref="L1377:L1391" si="256">SUM(F1377,H1377,J1377)</x:f>
        <x:v>15179</x:v>
      </x:c>
      <x:c r="M1377" s="104"/>
      <x:c r="N1377" s="100"/>
    </x:row>
    <x:row r="1378" spans="1:14" s="5" customFormat="1" ht="19.5" customHeight="1">
      <x:c r="A1378" s="101" t="s">
        <x:v>862</x:v>
      </x:c>
      <x:c r="B1378" s="101" t="s">
        <x:v>281</x:v>
      </x:c>
      <x:c r="C1378" s="102">
        <x:v>0.020000000000000001</x:v>
      </x:c>
      <x:c r="D1378" s="103" t="s">
        <x:v>250</x:v>
      </x:c>
      <x:c r="E1378" s="104"/>
      <x:c r="F1378" s="104"/>
      <x:c r="G1378" s="104">
        <x:f>노임단가표!D3</x:f>
        <x:v>148510</x:v>
      </x:c>
      <x:c r="H1378" s="104">
        <x:f t="shared" si="254"/>
        <x:v>2970</x:v>
      </x:c>
      <x:c r="I1378" s="104"/>
      <x:c r="J1378" s="104"/>
      <x:c r="K1378" s="104">
        <x:f t="shared" si="255"/>
        <x:v>148510</x:v>
      </x:c>
      <x:c r="L1378" s="104">
        <x:f t="shared" si="256"/>
        <x:v>2970</x:v>
      </x:c>
      <x:c r="M1378" s="104"/>
      <x:c r="N1378" s="100"/>
    </x:row>
    <x:row r="1379" spans="1:14" s="5" customFormat="1" ht="19.5" customHeight="1">
      <x:c r="A1379" s="101" t="s">
        <x:v>153</x:v>
      </x:c>
      <x:c r="B1379" s="101" t="s">
        <x:v>1251</x:v>
      </x:c>
      <x:c r="C1379" s="102">
        <x:f>ROUNDDOWN(C1377*0.7,3)</x:f>
        <x:v>0.056000000000000005</x:v>
      </x:c>
      <x:c r="D1379" s="103" t="s">
        <x:v>250</x:v>
      </x:c>
      <x:c r="E1379" s="104"/>
      <x:c r="F1379" s="104"/>
      <x:c r="G1379" s="104">
        <x:f>G1377</x:f>
        <x:v>189749</x:v>
      </x:c>
      <x:c r="H1379" s="104">
        <x:f t="shared" si="254"/>
        <x:v>10625</x:v>
      </x:c>
      <x:c r="I1379" s="104"/>
      <x:c r="J1379" s="104"/>
      <x:c r="K1379" s="104">
        <x:f t="shared" si="255"/>
        <x:v>189749</x:v>
      </x:c>
      <x:c r="L1379" s="104">
        <x:f t="shared" si="256"/>
        <x:v>10625</x:v>
      </x:c>
      <x:c r="M1379" s="104"/>
      <x:c r="N1379" s="100"/>
    </x:row>
    <x:row r="1380" spans="1:14" s="5" customFormat="1" ht="19.5" customHeight="1">
      <x:c r="A1380" s="101" t="s">
        <x:v>862</x:v>
      </x:c>
      <x:c r="B1380" s="101" t="s">
        <x:v>1251</x:v>
      </x:c>
      <x:c r="C1380" s="102">
        <x:f>ROUNDDOWN(C1378*0.7,3)</x:f>
        <x:v>0.014000000000000001</x:v>
      </x:c>
      <x:c r="D1380" s="103" t="s">
        <x:v>250</x:v>
      </x:c>
      <x:c r="E1380" s="104"/>
      <x:c r="F1380" s="104"/>
      <x:c r="G1380" s="104">
        <x:f>G1378</x:f>
        <x:v>148510</x:v>
      </x:c>
      <x:c r="H1380" s="104">
        <x:f t="shared" si="254"/>
        <x:v>2079</x:v>
      </x:c>
      <x:c r="I1380" s="104"/>
      <x:c r="J1380" s="104"/>
      <x:c r="K1380" s="104">
        <x:f t="shared" si="255"/>
        <x:v>148510</x:v>
      </x:c>
      <x:c r="L1380" s="104">
        <x:f t="shared" si="256"/>
        <x:v>2079</x:v>
      </x:c>
      <x:c r="M1380" s="104"/>
      <x:c r="N1380" s="100"/>
    </x:row>
    <x:row r="1381" spans="1:14" s="5" customFormat="1" ht="19.5" customHeight="1">
      <x:c r="A1381" s="101" t="s">
        <x:v>153</x:v>
      </x:c>
      <x:c r="B1381" s="101" t="s">
        <x:v>229</x:v>
      </x:c>
      <x:c r="C1381" s="102">
        <x:v>0.10000000000000001</x:v>
      </x:c>
      <x:c r="D1381" s="103" t="s">
        <x:v>250</x:v>
      </x:c>
      <x:c r="E1381" s="104"/>
      <x:c r="F1381" s="104"/>
      <x:c r="G1381" s="104">
        <x:f>G1377</x:f>
        <x:v>189749</x:v>
      </x:c>
      <x:c r="H1381" s="104">
        <x:f t="shared" si="254"/>
        <x:v>18974</x:v>
      </x:c>
      <x:c r="I1381" s="104"/>
      <x:c r="J1381" s="104"/>
      <x:c r="K1381" s="104">
        <x:f t="shared" si="255"/>
        <x:v>189749</x:v>
      </x:c>
      <x:c r="L1381" s="104">
        <x:f t="shared" si="256"/>
        <x:v>18974</x:v>
      </x:c>
      <x:c r="M1381" s="104"/>
      <x:c r="N1381" s="100"/>
    </x:row>
    <x:row r="1382" spans="1:14" s="5" customFormat="1" ht="19.5" customHeight="1">
      <x:c r="A1382" s="101" t="s">
        <x:v>862</x:v>
      </x:c>
      <x:c r="B1382" s="101" t="s">
        <x:v>229</x:v>
      </x:c>
      <x:c r="C1382" s="102">
        <x:v>0.059999999999999998</x:v>
      </x:c>
      <x:c r="D1382" s="103" t="s">
        <x:v>250</x:v>
      </x:c>
      <x:c r="E1382" s="104"/>
      <x:c r="F1382" s="104"/>
      <x:c r="G1382" s="104">
        <x:f>G1378</x:f>
        <x:v>148510</x:v>
      </x:c>
      <x:c r="H1382" s="104">
        <x:f t="shared" si="254"/>
        <x:v>8910</x:v>
      </x:c>
      <x:c r="I1382" s="104"/>
      <x:c r="J1382" s="104"/>
      <x:c r="K1382" s="104">
        <x:f t="shared" si="255"/>
        <x:v>148510</x:v>
      </x:c>
      <x:c r="L1382" s="104">
        <x:f t="shared" si="256"/>
        <x:v>8910</x:v>
      </x:c>
      <x:c r="M1382" s="104"/>
      <x:c r="N1382" s="100"/>
    </x:row>
    <x:row r="1383" spans="1:14" s="5" customFormat="1" ht="19.5" customHeight="1">
      <x:c r="A1383" s="101" t="s">
        <x:v>153</x:v>
      </x:c>
      <x:c r="B1383" s="101" t="s">
        <x:v>1050</x:v>
      </x:c>
      <x:c r="C1383" s="102">
        <x:f>ROUNDDOWN(C1381*0.5,3)</x:f>
        <x:v>0.05</x:v>
      </x:c>
      <x:c r="D1383" s="103" t="s">
        <x:v>250</x:v>
      </x:c>
      <x:c r="E1383" s="104"/>
      <x:c r="F1383" s="104"/>
      <x:c r="G1383" s="104">
        <x:f>G1379</x:f>
        <x:v>189749</x:v>
      </x:c>
      <x:c r="H1383" s="104">
        <x:f t="shared" si="254"/>
        <x:v>9487</x:v>
      </x:c>
      <x:c r="I1383" s="104"/>
      <x:c r="J1383" s="104"/>
      <x:c r="K1383" s="104">
        <x:f t="shared" si="255"/>
        <x:v>189749</x:v>
      </x:c>
      <x:c r="L1383" s="104">
        <x:f t="shared" si="256"/>
        <x:v>9487</x:v>
      </x:c>
      <x:c r="M1383" s="104"/>
      <x:c r="N1383" s="100"/>
    </x:row>
    <x:row r="1384" spans="1:14" s="5" customFormat="1" ht="19.5" customHeight="1">
      <x:c r="A1384" s="101" t="s">
        <x:v>862</x:v>
      </x:c>
      <x:c r="B1384" s="101" t="s">
        <x:v>1050</x:v>
      </x:c>
      <x:c r="C1384" s="102">
        <x:f>ROUNDDOWN(C1382*0.5,3)</x:f>
        <x:v>0.029999999999999999</x:v>
      </x:c>
      <x:c r="D1384" s="103" t="s">
        <x:v>250</x:v>
      </x:c>
      <x:c r="E1384" s="104"/>
      <x:c r="F1384" s="104"/>
      <x:c r="G1384" s="104">
        <x:f>G1380</x:f>
        <x:v>148510</x:v>
      </x:c>
      <x:c r="H1384" s="104">
        <x:f t="shared" si="254"/>
        <x:v>4455</x:v>
      </x:c>
      <x:c r="I1384" s="104"/>
      <x:c r="J1384" s="104"/>
      <x:c r="K1384" s="104">
        <x:f t="shared" si="255"/>
        <x:v>148510</x:v>
      </x:c>
      <x:c r="L1384" s="104">
        <x:f t="shared" si="256"/>
        <x:v>4455</x:v>
      </x:c>
      <x:c r="M1384" s="104"/>
      <x:c r="N1384" s="100"/>
    </x:row>
    <x:row r="1385" spans="1:14" s="5" customFormat="1" ht="19.5" customHeight="1">
      <x:c r="A1385" s="101" t="s">
        <x:v>332</x:v>
      </x:c>
      <x:c r="B1385" s="101" t="s">
        <x:v>1175</x:v>
      </x:c>
      <x:c r="C1385" s="102">
        <x:v>1</x:v>
      </x:c>
      <x:c r="D1385" s="103" t="s">
        <x:v>261</x:v>
      </x:c>
      <x:c r="E1385" s="104">
        <x:f>자재단가표!D3</x:f>
        <x:v>3500</x:v>
      </x:c>
      <x:c r="F1385" s="104">
        <x:f t="shared" ref="F1385:F1391" si="257">INT(C1385*E1385)</x:f>
        <x:v>3500</x:v>
      </x:c>
      <x:c r="G1385" s="104"/>
      <x:c r="H1385" s="104"/>
      <x:c r="I1385" s="104"/>
      <x:c r="J1385" s="104"/>
      <x:c r="K1385" s="104">
        <x:f t="shared" si="255"/>
        <x:v>3500</x:v>
      </x:c>
      <x:c r="L1385" s="104">
        <x:f t="shared" si="256"/>
        <x:v>3500</x:v>
      </x:c>
      <x:c r="M1385" s="104"/>
      <x:c r="N1385" s="100"/>
    </x:row>
    <x:row r="1386" spans="1:14" s="5" customFormat="1" ht="19.5" customHeight="1">
      <x:c r="A1386" s="101" t="s">
        <x:v>748</x:v>
      </x:c>
      <x:c r="B1386" s="101" t="s">
        <x:v>86</x:v>
      </x:c>
      <x:c r="C1386" s="102">
        <x:v>5</x:v>
      </x:c>
      <x:c r="D1386" s="103" t="s">
        <x:v>266</x:v>
      </x:c>
      <x:c r="E1386" s="104">
        <x:f>자재단가표!D7</x:f>
        <x:v>400</x:v>
      </x:c>
      <x:c r="F1386" s="104">
        <x:f t="shared" si="257"/>
        <x:v>2000</x:v>
      </x:c>
      <x:c r="G1386" s="104"/>
      <x:c r="H1386" s="104"/>
      <x:c r="I1386" s="104"/>
      <x:c r="J1386" s="104"/>
      <x:c r="K1386" s="104">
        <x:f t="shared" si="255"/>
        <x:v>400</x:v>
      </x:c>
      <x:c r="L1386" s="104">
        <x:f t="shared" si="256"/>
        <x:v>2000</x:v>
      </x:c>
      <x:c r="M1386" s="104"/>
      <x:c r="N1386" s="100"/>
    </x:row>
    <x:row r="1387" spans="1:14" s="5" customFormat="1" ht="19.5" customHeight="1">
      <x:c r="A1387" s="101" t="s">
        <x:v>239</x:v>
      </x:c>
      <x:c r="B1387" s="101" t="s">
        <x:v>1232</x:v>
      </x:c>
      <x:c r="C1387" s="102">
        <x:v>1.6000000000000001</x:v>
      </x:c>
      <x:c r="D1387" s="103" t="s">
        <x:v>270</x:v>
      </x:c>
      <x:c r="E1387" s="104">
        <x:f>자재단가표!D10</x:f>
        <x:v>33.299999999999997</x:v>
      </x:c>
      <x:c r="F1387" s="104">
        <x:f t="shared" si="257"/>
        <x:v>53</x:v>
      </x:c>
      <x:c r="G1387" s="104"/>
      <x:c r="H1387" s="104"/>
      <x:c r="I1387" s="104"/>
      <x:c r="J1387" s="104"/>
      <x:c r="K1387" s="104">
        <x:f t="shared" si="255"/>
        <x:v>33.299999999999997</x:v>
      </x:c>
      <x:c r="L1387" s="104">
        <x:f t="shared" si="256"/>
        <x:v>53</x:v>
      </x:c>
      <x:c r="M1387" s="104"/>
      <x:c r="N1387" s="100"/>
    </x:row>
    <x:row r="1388" spans="1:14" s="5" customFormat="1" ht="19.5" customHeight="1">
      <x:c r="A1388" s="101" t="s">
        <x:v>580</x:v>
      </x:c>
      <x:c r="B1388" s="101" t="s">
        <x:v>1337</x:v>
      </x:c>
      <x:c r="C1388" s="102">
        <x:v>0.29999999999999999</x:v>
      </x:c>
      <x:c r="D1388" s="103" t="s">
        <x:v>270</x:v>
      </x:c>
      <x:c r="E1388" s="104">
        <x:f>자재단가표!D11</x:f>
        <x:v>131</x:v>
      </x:c>
      <x:c r="F1388" s="104">
        <x:f t="shared" si="257"/>
        <x:v>39</x:v>
      </x:c>
      <x:c r="G1388" s="104"/>
      <x:c r="H1388" s="104"/>
      <x:c r="I1388" s="104"/>
      <x:c r="J1388" s="104"/>
      <x:c r="K1388" s="104">
        <x:f t="shared" si="255"/>
        <x:v>131</x:v>
      </x:c>
      <x:c r="L1388" s="104">
        <x:f t="shared" si="256"/>
        <x:v>39</x:v>
      </x:c>
      <x:c r="M1388" s="104"/>
      <x:c r="N1388" s="100"/>
    </x:row>
    <x:row r="1389" spans="1:14" s="5" customFormat="1" ht="19.5" hidden="1" customHeight="1">
      <x:c r="A1389" s="101" t="s">
        <x:v>190</x:v>
      </x:c>
      <x:c r="B1389" s="101" t="s">
        <x:v>572</x:v>
      </x:c>
      <x:c r="C1389" s="102"/>
      <x:c r="D1389" s="103" t="s">
        <x:v>266</x:v>
      </x:c>
      <x:c r="E1389" s="104">
        <x:f>자재단가표!D609</x:f>
        <x:v>0</x:v>
      </x:c>
      <x:c r="F1389" s="104">
        <x:f t="shared" si="257"/>
        <x:v>0</x:v>
      </x:c>
      <x:c r="G1389" s="104"/>
      <x:c r="H1389" s="104"/>
      <x:c r="I1389" s="104"/>
      <x:c r="J1389" s="104"/>
      <x:c r="K1389" s="104">
        <x:f t="shared" si="255"/>
        <x:v>0</x:v>
      </x:c>
      <x:c r="L1389" s="104">
        <x:f t="shared" si="256"/>
        <x:v>0</x:v>
      </x:c>
      <x:c r="M1389" s="104"/>
      <x:c r="N1389" s="100"/>
    </x:row>
    <x:row r="1390" spans="1:14" s="5" customFormat="1" ht="19.5" customHeight="1">
      <x:c r="A1390" s="101" t="s">
        <x:v>822</x:v>
      </x:c>
      <x:c r="B1390" s="101" t="s">
        <x:v>862</x:v>
      </x:c>
      <x:c r="C1390" s="102">
        <x:v>2</x:v>
      </x:c>
      <x:c r="D1390" s="103" t="s">
        <x:v>148</x:v>
      </x:c>
      <x:c r="E1390" s="104">
        <x:f>E749</x:f>
        <x:v>0</x:v>
      </x:c>
      <x:c r="F1390" s="104">
        <x:f t="shared" si="257"/>
        <x:v>0</x:v>
      </x:c>
      <x:c r="G1390" s="104">
        <x:f>G749</x:f>
        <x:v>783</x:v>
      </x:c>
      <x:c r="H1390" s="104">
        <x:f>INT(C1390*G1390)</x:f>
        <x:v>1566</x:v>
      </x:c>
      <x:c r="I1390" s="104">
        <x:f>I749</x:f>
        <x:v>0</x:v>
      </x:c>
      <x:c r="J1390" s="104">
        <x:f>INT(C1390*I1390)</x:f>
        <x:v>0</x:v>
      </x:c>
      <x:c r="K1390" s="104">
        <x:f t="shared" si="255"/>
        <x:v>783</x:v>
      </x:c>
      <x:c r="L1390" s="104">
        <x:f t="shared" si="256"/>
        <x:v>1566</x:v>
      </x:c>
      <x:c r="M1390" s="104"/>
      <x:c r="N1390" s="100"/>
    </x:row>
    <x:row r="1391" spans="1:14" s="5" customFormat="1" ht="19.5" customHeight="1">
      <x:c r="A1391" s="101" t="s">
        <x:v>540</x:v>
      </x:c>
      <x:c r="B1391" s="101" t="s">
        <x:v>926</x:v>
      </x:c>
      <x:c r="C1391" s="102">
        <x:v>2</x:v>
      </x:c>
      <x:c r="D1391" s="103" t="s">
        <x:v>148</x:v>
      </x:c>
      <x:c r="E1391" s="104">
        <x:f>E750</x:f>
        <x:v>840</x:v>
      </x:c>
      <x:c r="F1391" s="104">
        <x:f t="shared" si="257"/>
        <x:v>1680</x:v>
      </x:c>
      <x:c r="G1391" s="104">
        <x:f>G750</x:f>
        <x:v>1777</x:v>
      </x:c>
      <x:c r="H1391" s="104">
        <x:f>INT(C1391*G1391)</x:f>
        <x:v>3554</x:v>
      </x:c>
      <x:c r="I1391" s="104">
        <x:f>I750</x:f>
        <x:v>930</x:v>
      </x:c>
      <x:c r="J1391" s="104">
        <x:f>INT(C1391*I1391)</x:f>
        <x:v>1860</x:v>
      </x:c>
      <x:c r="K1391" s="104">
        <x:f t="shared" si="255"/>
        <x:v>3547</x:v>
      </x:c>
      <x:c r="L1391" s="104">
        <x:f t="shared" si="256"/>
        <x:v>7094</x:v>
      </x:c>
      <x:c r="M1391" s="104"/>
      <x:c r="N1391" s="100"/>
    </x:row>
    <x:row r="1392" spans="1:14" s="5" customFormat="1" ht="19.5" customHeight="1">
      <x:c r="A1392" s="101" t="s">
        <x:v>533</x:v>
      </x:c>
      <x:c r="B1392" s="101"/>
      <x:c r="C1392" s="102"/>
      <x:c r="D1392" s="103"/>
      <x:c r="E1392" s="104"/>
      <x:c r="F1392" s="104">
        <x:f>SUM(F1377:F1391)</x:f>
        <x:v>7272</x:v>
      </x:c>
      <x:c r="G1392" s="104"/>
      <x:c r="H1392" s="104">
        <x:f>SUM(H1377:H1391)</x:f>
        <x:v>77799</x:v>
      </x:c>
      <x:c r="I1392" s="104"/>
      <x:c r="J1392" s="104">
        <x:f>SUM(J1377:J1391)</x:f>
        <x:v>1860</x:v>
      </x:c>
      <x:c r="K1392" s="104"/>
      <x:c r="L1392" s="104">
        <x:f>SUM(F1392,H1392,J1392)</x:f>
        <x:v>86931</x:v>
      </x:c>
      <x:c r="M1392" s="104"/>
      <x:c r="N1392" s="100"/>
    </x:row>
    <x:row r="1393" spans="1:14" s="5" customFormat="1" ht="19.5" customHeight="1">
      <x:c r="A1393" s="105"/>
      <x:c r="B1393" s="105"/>
      <x:c r="C1393" s="106"/>
      <x:c r="D1393" s="107"/>
      <x:c r="E1393" s="108"/>
      <x:c r="F1393" s="108"/>
      <x:c r="G1393" s="108"/>
      <x:c r="H1393" s="108"/>
      <x:c r="I1393" s="108"/>
      <x:c r="J1393" s="108"/>
      <x:c r="K1393" s="108"/>
      <x:c r="L1393" s="108"/>
      <x:c r="M1393" s="108"/>
      <x:c r="N1393" s="100"/>
    </x:row>
    <x:row r="1394" spans="1:14" s="5" customFormat="1" ht="23.899999999999999">
      <x:c r="A1394" s="113" t="s">
        <x:v>12</x:v>
      </x:c>
      <x:c r="B1394" s="96" t="s">
        <x:v>199</x:v>
      </x:c>
      <x:c r="C1394" s="97"/>
      <x:c r="D1394" s="98" t="s">
        <x:v>148</x:v>
      </x:c>
      <x:c r="E1394" s="99"/>
      <x:c r="F1394" s="99"/>
      <x:c r="G1394" s="99"/>
      <x:c r="H1394" s="99"/>
      <x:c r="I1394" s="99"/>
      <x:c r="J1394" s="99"/>
      <x:c r="K1394" s="99"/>
      <x:c r="L1394" s="99"/>
      <x:c r="M1394" s="99"/>
      <x:c r="N1394" s="100"/>
    </x:row>
    <x:row r="1395" spans="1:14" s="5" customFormat="1" ht="19.5" customHeight="1">
      <x:c r="A1395" s="101" t="s">
        <x:v>153</x:v>
      </x:c>
      <x:c r="B1395" s="101" t="s">
        <x:v>281</x:v>
      </x:c>
      <x:c r="C1395" s="102">
        <x:v>0.10000000000000001</x:v>
      </x:c>
      <x:c r="D1395" s="103" t="s">
        <x:v>250</x:v>
      </x:c>
      <x:c r="E1395" s="104"/>
      <x:c r="F1395" s="104"/>
      <x:c r="G1395" s="104">
        <x:f>G1377</x:f>
        <x:v>189749</x:v>
      </x:c>
      <x:c r="H1395" s="104">
        <x:f t="shared" ref="H1395:H1402" si="258">INT(C1395*G1395)</x:f>
        <x:v>18974</x:v>
      </x:c>
      <x:c r="I1395" s="104"/>
      <x:c r="J1395" s="104"/>
      <x:c r="K1395" s="104">
        <x:f t="shared" ref="K1395:K1409" si="259">SUM(E1395,G1395,I1395)</x:f>
        <x:v>189749</x:v>
      </x:c>
      <x:c r="L1395" s="104">
        <x:f t="shared" ref="L1395:L1409" si="260">SUM(F1395,H1395,J1395)</x:f>
        <x:v>18974</x:v>
      </x:c>
      <x:c r="M1395" s="104"/>
      <x:c r="N1395" s="100"/>
    </x:row>
    <x:row r="1396" spans="1:14" s="5" customFormat="1" ht="19.5" customHeight="1">
      <x:c r="A1396" s="101" t="s">
        <x:v>862</x:v>
      </x:c>
      <x:c r="B1396" s="101" t="s">
        <x:v>281</x:v>
      </x:c>
      <x:c r="C1396" s="102">
        <x:v>0.029999999999999999</x:v>
      </x:c>
      <x:c r="D1396" s="103" t="s">
        <x:v>250</x:v>
      </x:c>
      <x:c r="E1396" s="104"/>
      <x:c r="F1396" s="104"/>
      <x:c r="G1396" s="104">
        <x:f>G1378</x:f>
        <x:v>148510</x:v>
      </x:c>
      <x:c r="H1396" s="104">
        <x:f t="shared" si="258"/>
        <x:v>4455</x:v>
      </x:c>
      <x:c r="I1396" s="104"/>
      <x:c r="J1396" s="104"/>
      <x:c r="K1396" s="104">
        <x:f t="shared" si="259"/>
        <x:v>148510</x:v>
      </x:c>
      <x:c r="L1396" s="104">
        <x:f t="shared" si="260"/>
        <x:v>4455</x:v>
      </x:c>
      <x:c r="M1396" s="104"/>
      <x:c r="N1396" s="100"/>
    </x:row>
    <x:row r="1397" spans="1:14" s="5" customFormat="1" ht="19.5" customHeight="1">
      <x:c r="A1397" s="101" t="s">
        <x:v>153</x:v>
      </x:c>
      <x:c r="B1397" s="101" t="s">
        <x:v>1251</x:v>
      </x:c>
      <x:c r="C1397" s="102">
        <x:f>ROUNDDOWN(C1395*0.7,3)</x:f>
        <x:v>0.070000000000000007</x:v>
      </x:c>
      <x:c r="D1397" s="103" t="s">
        <x:v>250</x:v>
      </x:c>
      <x:c r="E1397" s="104"/>
      <x:c r="F1397" s="104"/>
      <x:c r="G1397" s="104">
        <x:f>G1395</x:f>
        <x:v>189749</x:v>
      </x:c>
      <x:c r="H1397" s="104">
        <x:f t="shared" si="258"/>
        <x:v>13282</x:v>
      </x:c>
      <x:c r="I1397" s="104"/>
      <x:c r="J1397" s="104"/>
      <x:c r="K1397" s="104">
        <x:f t="shared" si="259"/>
        <x:v>189749</x:v>
      </x:c>
      <x:c r="L1397" s="104">
        <x:f t="shared" si="260"/>
        <x:v>13282</x:v>
      </x:c>
      <x:c r="M1397" s="104"/>
      <x:c r="N1397" s="100"/>
    </x:row>
    <x:row r="1398" spans="1:14" s="5" customFormat="1" ht="19.5" customHeight="1">
      <x:c r="A1398" s="101" t="s">
        <x:v>862</x:v>
      </x:c>
      <x:c r="B1398" s="101" t="s">
        <x:v>1251</x:v>
      </x:c>
      <x:c r="C1398" s="102">
        <x:f>ROUNDDOWN(C1396*0.7,3)</x:f>
        <x:v>0.021000000000000002</x:v>
      </x:c>
      <x:c r="D1398" s="103" t="s">
        <x:v>250</x:v>
      </x:c>
      <x:c r="E1398" s="104"/>
      <x:c r="F1398" s="104"/>
      <x:c r="G1398" s="104">
        <x:f>G1396</x:f>
        <x:v>148510</x:v>
      </x:c>
      <x:c r="H1398" s="104">
        <x:f t="shared" si="258"/>
        <x:v>3118</x:v>
      </x:c>
      <x:c r="I1398" s="104"/>
      <x:c r="J1398" s="104"/>
      <x:c r="K1398" s="104">
        <x:f t="shared" si="259"/>
        <x:v>148510</x:v>
      </x:c>
      <x:c r="L1398" s="104">
        <x:f t="shared" si="260"/>
        <x:v>3118</x:v>
      </x:c>
      <x:c r="M1398" s="104"/>
      <x:c r="N1398" s="100"/>
    </x:row>
    <x:row r="1399" spans="1:14" s="5" customFormat="1" ht="19.5" customHeight="1">
      <x:c r="A1399" s="101" t="s">
        <x:v>153</x:v>
      </x:c>
      <x:c r="B1399" s="101" t="s">
        <x:v>229</x:v>
      </x:c>
      <x:c r="C1399" s="102">
        <x:v>0.10000000000000001</x:v>
      </x:c>
      <x:c r="D1399" s="103" t="s">
        <x:v>250</x:v>
      </x:c>
      <x:c r="E1399" s="104"/>
      <x:c r="F1399" s="104"/>
      <x:c r="G1399" s="104">
        <x:f>G1395</x:f>
        <x:v>189749</x:v>
      </x:c>
      <x:c r="H1399" s="104">
        <x:f t="shared" si="258"/>
        <x:v>18974</x:v>
      </x:c>
      <x:c r="I1399" s="104"/>
      <x:c r="J1399" s="104"/>
      <x:c r="K1399" s="104">
        <x:f t="shared" si="259"/>
        <x:v>189749</x:v>
      </x:c>
      <x:c r="L1399" s="104">
        <x:f t="shared" si="260"/>
        <x:v>18974</x:v>
      </x:c>
      <x:c r="M1399" s="104"/>
      <x:c r="N1399" s="100"/>
    </x:row>
    <x:row r="1400" spans="1:14" s="5" customFormat="1" ht="19.5" customHeight="1">
      <x:c r="A1400" s="101" t="s">
        <x:v>862</x:v>
      </x:c>
      <x:c r="B1400" s="101" t="s">
        <x:v>229</x:v>
      </x:c>
      <x:c r="C1400" s="102">
        <x:v>0.059999999999999998</x:v>
      </x:c>
      <x:c r="D1400" s="103" t="s">
        <x:v>250</x:v>
      </x:c>
      <x:c r="E1400" s="104"/>
      <x:c r="F1400" s="104"/>
      <x:c r="G1400" s="104">
        <x:f>G1396</x:f>
        <x:v>148510</x:v>
      </x:c>
      <x:c r="H1400" s="104">
        <x:f t="shared" si="258"/>
        <x:v>8910</x:v>
      </x:c>
      <x:c r="I1400" s="104"/>
      <x:c r="J1400" s="104"/>
      <x:c r="K1400" s="104">
        <x:f t="shared" si="259"/>
        <x:v>148510</x:v>
      </x:c>
      <x:c r="L1400" s="104">
        <x:f t="shared" si="260"/>
        <x:v>8910</x:v>
      </x:c>
      <x:c r="M1400" s="104"/>
      <x:c r="N1400" s="100"/>
    </x:row>
    <x:row r="1401" spans="1:14" s="5" customFormat="1" ht="19.5" customHeight="1">
      <x:c r="A1401" s="101" t="s">
        <x:v>153</x:v>
      </x:c>
      <x:c r="B1401" s="101" t="s">
        <x:v>1050</x:v>
      </x:c>
      <x:c r="C1401" s="102">
        <x:f>ROUNDDOWN(C1399*0.5,3)</x:f>
        <x:v>0.05</x:v>
      </x:c>
      <x:c r="D1401" s="103" t="s">
        <x:v>250</x:v>
      </x:c>
      <x:c r="E1401" s="104"/>
      <x:c r="F1401" s="104"/>
      <x:c r="G1401" s="104">
        <x:f>G1397</x:f>
        <x:v>189749</x:v>
      </x:c>
      <x:c r="H1401" s="104">
        <x:f t="shared" si="258"/>
        <x:v>9487</x:v>
      </x:c>
      <x:c r="I1401" s="104"/>
      <x:c r="J1401" s="104"/>
      <x:c r="K1401" s="104">
        <x:f t="shared" si="259"/>
        <x:v>189749</x:v>
      </x:c>
      <x:c r="L1401" s="104">
        <x:f t="shared" si="260"/>
        <x:v>9487</x:v>
      </x:c>
      <x:c r="M1401" s="104"/>
      <x:c r="N1401" s="100"/>
    </x:row>
    <x:row r="1402" spans="1:14" s="5" customFormat="1" ht="19.5" customHeight="1">
      <x:c r="A1402" s="101" t="s">
        <x:v>862</x:v>
      </x:c>
      <x:c r="B1402" s="101" t="s">
        <x:v>1050</x:v>
      </x:c>
      <x:c r="C1402" s="102">
        <x:f>ROUNDDOWN(C1400*0.5,3)</x:f>
        <x:v>0.029999999999999999</x:v>
      </x:c>
      <x:c r="D1402" s="103" t="s">
        <x:v>250</x:v>
      </x:c>
      <x:c r="E1402" s="104"/>
      <x:c r="F1402" s="104"/>
      <x:c r="G1402" s="104">
        <x:f>G1398</x:f>
        <x:v>148510</x:v>
      </x:c>
      <x:c r="H1402" s="104">
        <x:f t="shared" si="258"/>
        <x:v>4455</x:v>
      </x:c>
      <x:c r="I1402" s="104"/>
      <x:c r="J1402" s="104"/>
      <x:c r="K1402" s="104">
        <x:f t="shared" si="259"/>
        <x:v>148510</x:v>
      </x:c>
      <x:c r="L1402" s="104">
        <x:f t="shared" si="260"/>
        <x:v>4455</x:v>
      </x:c>
      <x:c r="M1402" s="104"/>
      <x:c r="N1402" s="100"/>
    </x:row>
    <x:row r="1403" spans="1:14" s="5" customFormat="1" ht="19.5" customHeight="1">
      <x:c r="A1403" s="101" t="s">
        <x:v>332</x:v>
      </x:c>
      <x:c r="B1403" s="101" t="s">
        <x:v>1175</x:v>
      </x:c>
      <x:c r="C1403" s="102">
        <x:f>C758</x:f>
        <x:v>1</x:v>
      </x:c>
      <x:c r="D1403" s="103" t="s">
        <x:v>261</x:v>
      </x:c>
      <x:c r="E1403" s="104">
        <x:f>E1385</x:f>
        <x:v>3500</x:v>
      </x:c>
      <x:c r="F1403" s="104">
        <x:f t="shared" ref="F1403:F1409" si="261">INT(C1403*E1403)</x:f>
        <x:v>3500</x:v>
      </x:c>
      <x:c r="G1403" s="104"/>
      <x:c r="H1403" s="104"/>
      <x:c r="I1403" s="104"/>
      <x:c r="J1403" s="104"/>
      <x:c r="K1403" s="104">
        <x:f t="shared" si="259"/>
        <x:v>3500</x:v>
      </x:c>
      <x:c r="L1403" s="104">
        <x:f t="shared" si="260"/>
        <x:v>3500</x:v>
      </x:c>
      <x:c r="M1403" s="104"/>
      <x:c r="N1403" s="100"/>
    </x:row>
    <x:row r="1404" spans="1:14" s="5" customFormat="1" ht="19.5" customHeight="1">
      <x:c r="A1404" s="101" t="s">
        <x:v>748</x:v>
      </x:c>
      <x:c r="B1404" s="101" t="s">
        <x:v>86</x:v>
      </x:c>
      <x:c r="C1404" s="102">
        <x:f>C759</x:f>
        <x:v>5</x:v>
      </x:c>
      <x:c r="D1404" s="103" t="s">
        <x:v>266</x:v>
      </x:c>
      <x:c r="E1404" s="104">
        <x:f>E1386</x:f>
        <x:v>400</x:v>
      </x:c>
      <x:c r="F1404" s="104">
        <x:f t="shared" si="261"/>
        <x:v>2000</x:v>
      </x:c>
      <x:c r="G1404" s="104"/>
      <x:c r="H1404" s="104"/>
      <x:c r="I1404" s="104"/>
      <x:c r="J1404" s="104"/>
      <x:c r="K1404" s="104">
        <x:f t="shared" si="259"/>
        <x:v>400</x:v>
      </x:c>
      <x:c r="L1404" s="104">
        <x:f t="shared" si="260"/>
        <x:v>2000</x:v>
      </x:c>
      <x:c r="M1404" s="104"/>
      <x:c r="N1404" s="100"/>
    </x:row>
    <x:row r="1405" spans="1:14" s="5" customFormat="1" ht="19.5" customHeight="1">
      <x:c r="A1405" s="101" t="s">
        <x:v>239</x:v>
      </x:c>
      <x:c r="B1405" s="101" t="s">
        <x:v>1232</x:v>
      </x:c>
      <x:c r="C1405" s="102">
        <x:f>C760</x:f>
        <x:v>2.1000000000000001</x:v>
      </x:c>
      <x:c r="D1405" s="103" t="s">
        <x:v>270</x:v>
      </x:c>
      <x:c r="E1405" s="104">
        <x:f>E1387</x:f>
        <x:v>33.299999999999997</x:v>
      </x:c>
      <x:c r="F1405" s="104">
        <x:f t="shared" si="261"/>
        <x:v>69</x:v>
      </x:c>
      <x:c r="G1405" s="104"/>
      <x:c r="H1405" s="104"/>
      <x:c r="I1405" s="104"/>
      <x:c r="J1405" s="104"/>
      <x:c r="K1405" s="104">
        <x:f t="shared" si="259"/>
        <x:v>33.299999999999997</x:v>
      </x:c>
      <x:c r="L1405" s="104">
        <x:f t="shared" si="260"/>
        <x:v>69</x:v>
      </x:c>
      <x:c r="M1405" s="104"/>
      <x:c r="N1405" s="100"/>
    </x:row>
    <x:row r="1406" spans="1:14" s="5" customFormat="1" ht="19.5" customHeight="1">
      <x:c r="A1406" s="101" t="s">
        <x:v>580</x:v>
      </x:c>
      <x:c r="B1406" s="101" t="s">
        <x:v>1337</x:v>
      </x:c>
      <x:c r="C1406" s="102">
        <x:f>C761</x:f>
        <x:v>0.5</x:v>
      </x:c>
      <x:c r="D1406" s="103" t="s">
        <x:v>270</x:v>
      </x:c>
      <x:c r="E1406" s="104">
        <x:f>E1388</x:f>
        <x:v>131</x:v>
      </x:c>
      <x:c r="F1406" s="104">
        <x:f t="shared" si="261"/>
        <x:v>65</x:v>
      </x:c>
      <x:c r="G1406" s="104"/>
      <x:c r="H1406" s="104"/>
      <x:c r="I1406" s="104"/>
      <x:c r="J1406" s="104"/>
      <x:c r="K1406" s="104">
        <x:f t="shared" si="259"/>
        <x:v>131</x:v>
      </x:c>
      <x:c r="L1406" s="104">
        <x:f t="shared" si="260"/>
        <x:v>65</x:v>
      </x:c>
      <x:c r="M1406" s="104"/>
      <x:c r="N1406" s="100"/>
    </x:row>
    <x:row r="1407" spans="1:14" s="5" customFormat="1" ht="19.5" hidden="1" customHeight="1">
      <x:c r="A1407" s="101" t="s">
        <x:v>190</x:v>
      </x:c>
      <x:c r="B1407" s="101" t="s">
        <x:v>572</x:v>
      </x:c>
      <x:c r="C1407" s="102"/>
      <x:c r="D1407" s="103" t="s">
        <x:v>266</x:v>
      </x:c>
      <x:c r="E1407" s="104">
        <x:f>자재단가표!D627</x:f>
        <x:v>0</x:v>
      </x:c>
      <x:c r="F1407" s="104">
        <x:f t="shared" si="261"/>
        <x:v>0</x:v>
      </x:c>
      <x:c r="G1407" s="104"/>
      <x:c r="H1407" s="104"/>
      <x:c r="I1407" s="104"/>
      <x:c r="J1407" s="104"/>
      <x:c r="K1407" s="104">
        <x:f t="shared" si="259"/>
        <x:v>0</x:v>
      </x:c>
      <x:c r="L1407" s="104">
        <x:f t="shared" si="260"/>
        <x:v>0</x:v>
      </x:c>
      <x:c r="M1407" s="104"/>
      <x:c r="N1407" s="100"/>
    </x:row>
    <x:row r="1408" spans="1:14" s="5" customFormat="1" ht="19.5" customHeight="1">
      <x:c r="A1408" s="101" t="s">
        <x:v>822</x:v>
      </x:c>
      <x:c r="B1408" s="101" t="s">
        <x:v>862</x:v>
      </x:c>
      <x:c r="C1408" s="102">
        <x:v>2</x:v>
      </x:c>
      <x:c r="D1408" s="103" t="s">
        <x:v>148</x:v>
      </x:c>
      <x:c r="E1408" s="104">
        <x:f>E763</x:f>
        <x:v>0</x:v>
      </x:c>
      <x:c r="F1408" s="104">
        <x:f t="shared" si="261"/>
        <x:v>0</x:v>
      </x:c>
      <x:c r="G1408" s="104">
        <x:f>G763</x:f>
        <x:v>783</x:v>
      </x:c>
      <x:c r="H1408" s="104">
        <x:f>INT(C1408*G1408)</x:f>
        <x:v>1566</x:v>
      </x:c>
      <x:c r="I1408" s="104">
        <x:f>I763</x:f>
        <x:v>0</x:v>
      </x:c>
      <x:c r="J1408" s="104">
        <x:f>INT(C1408*I1408)</x:f>
        <x:v>0</x:v>
      </x:c>
      <x:c r="K1408" s="104">
        <x:f t="shared" si="259"/>
        <x:v>783</x:v>
      </x:c>
      <x:c r="L1408" s="104">
        <x:f t="shared" si="260"/>
        <x:v>1566</x:v>
      </x:c>
      <x:c r="M1408" s="104"/>
      <x:c r="N1408" s="100"/>
    </x:row>
    <x:row r="1409" spans="1:14" s="5" customFormat="1" ht="19.5" customHeight="1">
      <x:c r="A1409" s="101" t="s">
        <x:v>540</x:v>
      </x:c>
      <x:c r="B1409" s="101" t="str">
        <x:f>B1391</x:f>
        <x:v>트럭탑재형크레인10톤, 10km</x:v>
      </x:c>
      <x:c r="C1409" s="102">
        <x:v>2</x:v>
      </x:c>
      <x:c r="D1409" s="103" t="s">
        <x:v>148</x:v>
      </x:c>
      <x:c r="E1409" s="104">
        <x:f>E764</x:f>
        <x:v>840</x:v>
      </x:c>
      <x:c r="F1409" s="104">
        <x:f t="shared" si="261"/>
        <x:v>1680</x:v>
      </x:c>
      <x:c r="G1409" s="104">
        <x:f>G764</x:f>
        <x:v>1777</x:v>
      </x:c>
      <x:c r="H1409" s="104">
        <x:f>INT(C1409*G1409)</x:f>
        <x:v>3554</x:v>
      </x:c>
      <x:c r="I1409" s="104">
        <x:f>I764</x:f>
        <x:v>930</x:v>
      </x:c>
      <x:c r="J1409" s="104">
        <x:f>INT(C1409*I1409)</x:f>
        <x:v>1860</x:v>
      </x:c>
      <x:c r="K1409" s="104">
        <x:f t="shared" si="259"/>
        <x:v>3547</x:v>
      </x:c>
      <x:c r="L1409" s="104">
        <x:f t="shared" si="260"/>
        <x:v>7094</x:v>
      </x:c>
      <x:c r="M1409" s="104"/>
      <x:c r="N1409" s="100"/>
    </x:row>
    <x:row r="1410" spans="1:14" s="5" customFormat="1" ht="19.5" customHeight="1">
      <x:c r="A1410" s="101" t="s">
        <x:v>533</x:v>
      </x:c>
      <x:c r="B1410" s="101"/>
      <x:c r="C1410" s="102"/>
      <x:c r="D1410" s="103"/>
      <x:c r="E1410" s="104"/>
      <x:c r="F1410" s="104">
        <x:f>SUM(F1395:F1409)</x:f>
        <x:v>7314</x:v>
      </x:c>
      <x:c r="G1410" s="104"/>
      <x:c r="H1410" s="104">
        <x:f>SUM(H1395:H1409)</x:f>
        <x:v>86775</x:v>
      </x:c>
      <x:c r="I1410" s="104"/>
      <x:c r="J1410" s="104">
        <x:f>SUM(J1395:J1409)</x:f>
        <x:v>1860</x:v>
      </x:c>
      <x:c r="K1410" s="104"/>
      <x:c r="L1410" s="104">
        <x:f>SUM(F1410,H1410,J1410)</x:f>
        <x:v>95949</x:v>
      </x:c>
      <x:c r="M1410" s="104"/>
      <x:c r="N1410" s="100"/>
    </x:row>
    <x:row r="1411" spans="1:14" s="5" customFormat="1" ht="19.5" customHeight="1">
      <x:c r="A1411" s="105"/>
      <x:c r="B1411" s="105"/>
      <x:c r="C1411" s="106"/>
      <x:c r="D1411" s="107"/>
      <x:c r="E1411" s="108"/>
      <x:c r="F1411" s="108"/>
      <x:c r="G1411" s="108"/>
      <x:c r="H1411" s="108"/>
      <x:c r="I1411" s="108"/>
      <x:c r="J1411" s="108"/>
      <x:c r="K1411" s="108"/>
      <x:c r="L1411" s="108"/>
      <x:c r="M1411" s="108"/>
      <x:c r="N1411" s="100"/>
    </x:row>
    <x:row r="1412" spans="1:14" s="5" customFormat="1" ht="23.899999999999999">
      <x:c r="A1412" s="113" t="s">
        <x:v>1266</x:v>
      </x:c>
      <x:c r="B1412" s="96" t="s">
        <x:v>275</x:v>
      </x:c>
      <x:c r="C1412" s="97"/>
      <x:c r="D1412" s="98" t="s">
        <x:v>148</x:v>
      </x:c>
      <x:c r="E1412" s="99"/>
      <x:c r="F1412" s="99"/>
      <x:c r="G1412" s="99"/>
      <x:c r="H1412" s="99"/>
      <x:c r="I1412" s="99"/>
      <x:c r="J1412" s="99"/>
      <x:c r="K1412" s="99"/>
      <x:c r="L1412" s="99"/>
      <x:c r="M1412" s="99"/>
      <x:c r="N1412" s="100"/>
    </x:row>
    <x:row r="1413" spans="1:14" s="5" customFormat="1" ht="19.5" customHeight="1">
      <x:c r="A1413" s="101" t="s">
        <x:v>153</x:v>
      </x:c>
      <x:c r="B1413" s="101" t="s">
        <x:v>281</x:v>
      </x:c>
      <x:c r="C1413" s="102">
        <x:v>0.17000000000000001</x:v>
      </x:c>
      <x:c r="D1413" s="103" t="s">
        <x:v>250</x:v>
      </x:c>
      <x:c r="E1413" s="104"/>
      <x:c r="F1413" s="104"/>
      <x:c r="G1413" s="104">
        <x:f>G1395</x:f>
        <x:v>189749</x:v>
      </x:c>
      <x:c r="H1413" s="104">
        <x:f t="shared" ref="H1413:H1420" si="262">INT(C1413*G1413)</x:f>
        <x:v>32257</x:v>
      </x:c>
      <x:c r="I1413" s="104"/>
      <x:c r="J1413" s="104"/>
      <x:c r="K1413" s="104">
        <x:f t="shared" ref="K1413:K1427" si="263">SUM(E1413,G1413,I1413)</x:f>
        <x:v>189749</x:v>
      </x:c>
      <x:c r="L1413" s="104">
        <x:f t="shared" ref="L1413:L1427" si="264">SUM(F1413,H1413,J1413)</x:f>
        <x:v>32257</x:v>
      </x:c>
      <x:c r="M1413" s="104"/>
      <x:c r="N1413" s="100"/>
    </x:row>
    <x:row r="1414" spans="1:14" s="5" customFormat="1" ht="19.5" customHeight="1">
      <x:c r="A1414" s="101" t="s">
        <x:v>862</x:v>
      </x:c>
      <x:c r="B1414" s="101" t="s">
        <x:v>281</x:v>
      </x:c>
      <x:c r="C1414" s="102">
        <x:v>0.040000000000000002</x:v>
      </x:c>
      <x:c r="D1414" s="103" t="s">
        <x:v>250</x:v>
      </x:c>
      <x:c r="E1414" s="104"/>
      <x:c r="F1414" s="104"/>
      <x:c r="G1414" s="104">
        <x:f>G1396</x:f>
        <x:v>148510</x:v>
      </x:c>
      <x:c r="H1414" s="104">
        <x:f t="shared" si="262"/>
        <x:v>5940</x:v>
      </x:c>
      <x:c r="I1414" s="104"/>
      <x:c r="J1414" s="104"/>
      <x:c r="K1414" s="104">
        <x:f t="shared" si="263"/>
        <x:v>148510</x:v>
      </x:c>
      <x:c r="L1414" s="104">
        <x:f t="shared" si="264"/>
        <x:v>5940</x:v>
      </x:c>
      <x:c r="M1414" s="104"/>
      <x:c r="N1414" s="100"/>
    </x:row>
    <x:row r="1415" spans="1:14" s="5" customFormat="1" ht="19.5" customHeight="1">
      <x:c r="A1415" s="101" t="s">
        <x:v>153</x:v>
      </x:c>
      <x:c r="B1415" s="101" t="s">
        <x:v>1251</x:v>
      </x:c>
      <x:c r="C1415" s="102">
        <x:f>ROUNDDOWN(C1413*0.7,3)</x:f>
        <x:v>0.11899999999999999</x:v>
      </x:c>
      <x:c r="D1415" s="103" t="s">
        <x:v>250</x:v>
      </x:c>
      <x:c r="E1415" s="104"/>
      <x:c r="F1415" s="104"/>
      <x:c r="G1415" s="104">
        <x:f>G1413</x:f>
        <x:v>189749</x:v>
      </x:c>
      <x:c r="H1415" s="104">
        <x:f t="shared" si="262"/>
        <x:v>22580</x:v>
      </x:c>
      <x:c r="I1415" s="104"/>
      <x:c r="J1415" s="104"/>
      <x:c r="K1415" s="104">
        <x:f t="shared" si="263"/>
        <x:v>189749</x:v>
      </x:c>
      <x:c r="L1415" s="104">
        <x:f t="shared" si="264"/>
        <x:v>22580</x:v>
      </x:c>
      <x:c r="M1415" s="104"/>
      <x:c r="N1415" s="100"/>
    </x:row>
    <x:row r="1416" spans="1:14" s="5" customFormat="1" ht="19.5" customHeight="1">
      <x:c r="A1416" s="101" t="s">
        <x:v>862</x:v>
      </x:c>
      <x:c r="B1416" s="101" t="s">
        <x:v>1251</x:v>
      </x:c>
      <x:c r="C1416" s="102">
        <x:f>ROUNDDOWN(C1414*0.7,3)</x:f>
        <x:v>0.028000000000000003</x:v>
      </x:c>
      <x:c r="D1416" s="103" t="s">
        <x:v>250</x:v>
      </x:c>
      <x:c r="E1416" s="104"/>
      <x:c r="F1416" s="104"/>
      <x:c r="G1416" s="104">
        <x:f>G1414</x:f>
        <x:v>148510</x:v>
      </x:c>
      <x:c r="H1416" s="104">
        <x:f t="shared" si="262"/>
        <x:v>4158</x:v>
      </x:c>
      <x:c r="I1416" s="104"/>
      <x:c r="J1416" s="104"/>
      <x:c r="K1416" s="104">
        <x:f t="shared" si="263"/>
        <x:v>148510</x:v>
      </x:c>
      <x:c r="L1416" s="104">
        <x:f t="shared" si="264"/>
        <x:v>4158</x:v>
      </x:c>
      <x:c r="M1416" s="104"/>
      <x:c r="N1416" s="100"/>
    </x:row>
    <x:row r="1417" spans="1:14" s="5" customFormat="1" ht="19.5" customHeight="1">
      <x:c r="A1417" s="101" t="s">
        <x:v>153</x:v>
      </x:c>
      <x:c r="B1417" s="101" t="s">
        <x:v>229</x:v>
      </x:c>
      <x:c r="C1417" s="102">
        <x:v>0.17000000000000001</x:v>
      </x:c>
      <x:c r="D1417" s="103" t="s">
        <x:v>250</x:v>
      </x:c>
      <x:c r="E1417" s="104"/>
      <x:c r="F1417" s="104"/>
      <x:c r="G1417" s="104">
        <x:f>G1413</x:f>
        <x:v>189749</x:v>
      </x:c>
      <x:c r="H1417" s="104">
        <x:f t="shared" si="262"/>
        <x:v>32257</x:v>
      </x:c>
      <x:c r="I1417" s="104"/>
      <x:c r="J1417" s="104"/>
      <x:c r="K1417" s="104">
        <x:f t="shared" si="263"/>
        <x:v>189749</x:v>
      </x:c>
      <x:c r="L1417" s="104">
        <x:f t="shared" si="264"/>
        <x:v>32257</x:v>
      </x:c>
      <x:c r="M1417" s="104"/>
      <x:c r="N1417" s="100"/>
    </x:row>
    <x:row r="1418" spans="1:14" s="5" customFormat="1" ht="19.5" customHeight="1">
      <x:c r="A1418" s="101" t="s">
        <x:v>862</x:v>
      </x:c>
      <x:c r="B1418" s="101" t="s">
        <x:v>229</x:v>
      </x:c>
      <x:c r="C1418" s="102">
        <x:v>0.080000000000000004</x:v>
      </x:c>
      <x:c r="D1418" s="103" t="s">
        <x:v>250</x:v>
      </x:c>
      <x:c r="E1418" s="104"/>
      <x:c r="F1418" s="104"/>
      <x:c r="G1418" s="104">
        <x:f>G1414</x:f>
        <x:v>148510</x:v>
      </x:c>
      <x:c r="H1418" s="104">
        <x:f t="shared" si="262"/>
        <x:v>11880</x:v>
      </x:c>
      <x:c r="I1418" s="104"/>
      <x:c r="J1418" s="104"/>
      <x:c r="K1418" s="104">
        <x:f t="shared" si="263"/>
        <x:v>148510</x:v>
      </x:c>
      <x:c r="L1418" s="104">
        <x:f t="shared" si="264"/>
        <x:v>11880</x:v>
      </x:c>
      <x:c r="M1418" s="104"/>
      <x:c r="N1418" s="100"/>
    </x:row>
    <x:row r="1419" spans="1:14" s="5" customFormat="1" ht="19.5" customHeight="1">
      <x:c r="A1419" s="101" t="s">
        <x:v>153</x:v>
      </x:c>
      <x:c r="B1419" s="101" t="s">
        <x:v>1050</x:v>
      </x:c>
      <x:c r="C1419" s="102">
        <x:f>ROUNDDOWN(C1417*0.5,3)</x:f>
        <x:v>0.085000000000000009</x:v>
      </x:c>
      <x:c r="D1419" s="103" t="s">
        <x:v>250</x:v>
      </x:c>
      <x:c r="E1419" s="104"/>
      <x:c r="F1419" s="104"/>
      <x:c r="G1419" s="104">
        <x:f>G1415</x:f>
        <x:v>189749</x:v>
      </x:c>
      <x:c r="H1419" s="104">
        <x:f t="shared" si="262"/>
        <x:v>16128</x:v>
      </x:c>
      <x:c r="I1419" s="104"/>
      <x:c r="J1419" s="104"/>
      <x:c r="K1419" s="104">
        <x:f t="shared" si="263"/>
        <x:v>189749</x:v>
      </x:c>
      <x:c r="L1419" s="104">
        <x:f t="shared" si="264"/>
        <x:v>16128</x:v>
      </x:c>
      <x:c r="M1419" s="104"/>
      <x:c r="N1419" s="100"/>
    </x:row>
    <x:row r="1420" spans="1:14" s="5" customFormat="1" ht="19.5" customHeight="1">
      <x:c r="A1420" s="101" t="s">
        <x:v>862</x:v>
      </x:c>
      <x:c r="B1420" s="101" t="s">
        <x:v>1050</x:v>
      </x:c>
      <x:c r="C1420" s="102">
        <x:f>ROUNDDOWN(C1418*0.5,3)</x:f>
        <x:v>0.040000000000000002</x:v>
      </x:c>
      <x:c r="D1420" s="103" t="s">
        <x:v>250</x:v>
      </x:c>
      <x:c r="E1420" s="104"/>
      <x:c r="F1420" s="104"/>
      <x:c r="G1420" s="104">
        <x:f>G1416</x:f>
        <x:v>148510</x:v>
      </x:c>
      <x:c r="H1420" s="104">
        <x:f t="shared" si="262"/>
        <x:v>5940</x:v>
      </x:c>
      <x:c r="I1420" s="104"/>
      <x:c r="J1420" s="104"/>
      <x:c r="K1420" s="104">
        <x:f t="shared" si="263"/>
        <x:v>148510</x:v>
      </x:c>
      <x:c r="L1420" s="104">
        <x:f t="shared" si="264"/>
        <x:v>5940</x:v>
      </x:c>
      <x:c r="M1420" s="104"/>
      <x:c r="N1420" s="100"/>
    </x:row>
    <x:row r="1421" spans="1:14" s="5" customFormat="1" ht="19.5" customHeight="1">
      <x:c r="A1421" s="101" t="s">
        <x:v>332</x:v>
      </x:c>
      <x:c r="B1421" s="101" t="s">
        <x:v>1175</x:v>
      </x:c>
      <x:c r="C1421" s="102">
        <x:f>C772</x:f>
        <x:v>1</x:v>
      </x:c>
      <x:c r="D1421" s="103" t="s">
        <x:v>261</x:v>
      </x:c>
      <x:c r="E1421" s="104">
        <x:f>E1403</x:f>
        <x:v>3500</x:v>
      </x:c>
      <x:c r="F1421" s="104">
        <x:f t="shared" ref="F1421:F1427" si="265">INT(C1421*E1421)</x:f>
        <x:v>3500</x:v>
      </x:c>
      <x:c r="G1421" s="104"/>
      <x:c r="H1421" s="104"/>
      <x:c r="I1421" s="104"/>
      <x:c r="J1421" s="104"/>
      <x:c r="K1421" s="104">
        <x:f t="shared" si="263"/>
        <x:v>3500</x:v>
      </x:c>
      <x:c r="L1421" s="104">
        <x:f t="shared" si="264"/>
        <x:v>3500</x:v>
      </x:c>
      <x:c r="M1421" s="104"/>
      <x:c r="N1421" s="100"/>
    </x:row>
    <x:row r="1422" spans="1:14" s="5" customFormat="1" ht="19.5" customHeight="1">
      <x:c r="A1422" s="101" t="s">
        <x:v>748</x:v>
      </x:c>
      <x:c r="B1422" s="101" t="s">
        <x:v>86</x:v>
      </x:c>
      <x:c r="C1422" s="102">
        <x:f>C773</x:f>
        <x:v>10</x:v>
      </x:c>
      <x:c r="D1422" s="103" t="s">
        <x:v>266</x:v>
      </x:c>
      <x:c r="E1422" s="104">
        <x:f>E1404</x:f>
        <x:v>400</x:v>
      </x:c>
      <x:c r="F1422" s="104">
        <x:f t="shared" si="265"/>
        <x:v>4000</x:v>
      </x:c>
      <x:c r="G1422" s="104"/>
      <x:c r="H1422" s="104"/>
      <x:c r="I1422" s="104"/>
      <x:c r="J1422" s="104"/>
      <x:c r="K1422" s="104">
        <x:f t="shared" si="263"/>
        <x:v>400</x:v>
      </x:c>
      <x:c r="L1422" s="104">
        <x:f t="shared" si="264"/>
        <x:v>4000</x:v>
      </x:c>
      <x:c r="M1422" s="104"/>
      <x:c r="N1422" s="100"/>
    </x:row>
    <x:row r="1423" spans="1:14" s="5" customFormat="1" ht="19.5" customHeight="1">
      <x:c r="A1423" s="101" t="s">
        <x:v>239</x:v>
      </x:c>
      <x:c r="B1423" s="101" t="s">
        <x:v>1232</x:v>
      </x:c>
      <x:c r="C1423" s="102">
        <x:f>C774</x:f>
        <x:v>3.1000000000000001</x:v>
      </x:c>
      <x:c r="D1423" s="103" t="s">
        <x:v>270</x:v>
      </x:c>
      <x:c r="E1423" s="104">
        <x:f>E1405</x:f>
        <x:v>33.299999999999997</x:v>
      </x:c>
      <x:c r="F1423" s="104">
        <x:f t="shared" si="265"/>
        <x:v>103</x:v>
      </x:c>
      <x:c r="G1423" s="104"/>
      <x:c r="H1423" s="104"/>
      <x:c r="I1423" s="104"/>
      <x:c r="J1423" s="104"/>
      <x:c r="K1423" s="104">
        <x:f t="shared" si="263"/>
        <x:v>33.299999999999997</x:v>
      </x:c>
      <x:c r="L1423" s="104">
        <x:f t="shared" si="264"/>
        <x:v>103</x:v>
      </x:c>
      <x:c r="M1423" s="104"/>
      <x:c r="N1423" s="100"/>
    </x:row>
    <x:row r="1424" spans="1:14" s="5" customFormat="1" ht="19.5" customHeight="1">
      <x:c r="A1424" s="101" t="s">
        <x:v>580</x:v>
      </x:c>
      <x:c r="B1424" s="101" t="s">
        <x:v>1337</x:v>
      </x:c>
      <x:c r="C1424" s="102">
        <x:f>C775</x:f>
        <x:v>0.80000000000000004</x:v>
      </x:c>
      <x:c r="D1424" s="103" t="s">
        <x:v>270</x:v>
      </x:c>
      <x:c r="E1424" s="104">
        <x:f>E1406</x:f>
        <x:v>131</x:v>
      </x:c>
      <x:c r="F1424" s="104">
        <x:f t="shared" si="265"/>
        <x:v>104</x:v>
      </x:c>
      <x:c r="G1424" s="104"/>
      <x:c r="H1424" s="104"/>
      <x:c r="I1424" s="104"/>
      <x:c r="J1424" s="104"/>
      <x:c r="K1424" s="104">
        <x:f t="shared" si="263"/>
        <x:v>131</x:v>
      </x:c>
      <x:c r="L1424" s="104">
        <x:f t="shared" si="264"/>
        <x:v>104</x:v>
      </x:c>
      <x:c r="M1424" s="104"/>
      <x:c r="N1424" s="100"/>
    </x:row>
    <x:row r="1425" spans="1:14" s="5" customFormat="1" ht="19.5" hidden="1" customHeight="1">
      <x:c r="A1425" s="101" t="s">
        <x:v>190</x:v>
      </x:c>
      <x:c r="B1425" s="101" t="s">
        <x:v>572</x:v>
      </x:c>
      <x:c r="C1425" s="102"/>
      <x:c r="D1425" s="103" t="s">
        <x:v>266</x:v>
      </x:c>
      <x:c r="E1425" s="104">
        <x:f>자재단가표!D645</x:f>
        <x:v>0</x:v>
      </x:c>
      <x:c r="F1425" s="104">
        <x:f t="shared" si="265"/>
        <x:v>0</x:v>
      </x:c>
      <x:c r="G1425" s="104"/>
      <x:c r="H1425" s="104"/>
      <x:c r="I1425" s="104"/>
      <x:c r="J1425" s="104"/>
      <x:c r="K1425" s="104">
        <x:f t="shared" si="263"/>
        <x:v>0</x:v>
      </x:c>
      <x:c r="L1425" s="104">
        <x:f t="shared" si="264"/>
        <x:v>0</x:v>
      </x:c>
      <x:c r="M1425" s="104"/>
      <x:c r="N1425" s="100"/>
    </x:row>
    <x:row r="1426" spans="1:14" s="5" customFormat="1" ht="19.5" customHeight="1">
      <x:c r="A1426" s="101" t="s">
        <x:v>822</x:v>
      </x:c>
      <x:c r="B1426" s="101" t="s">
        <x:v>862</x:v>
      </x:c>
      <x:c r="C1426" s="102">
        <x:v>2</x:v>
      </x:c>
      <x:c r="D1426" s="103" t="s">
        <x:v>148</x:v>
      </x:c>
      <x:c r="E1426" s="114">
        <x:f>E777</x:f>
        <x:v>0</x:v>
      </x:c>
      <x:c r="F1426" s="104">
        <x:f t="shared" si="265"/>
        <x:v>0</x:v>
      </x:c>
      <x:c r="G1426" s="114">
        <x:f>G777</x:f>
        <x:v>928</x:v>
      </x:c>
      <x:c r="H1426" s="104">
        <x:f>INT(C1426*G1426)</x:f>
        <x:v>1856</x:v>
      </x:c>
      <x:c r="I1426" s="114">
        <x:f>I777</x:f>
        <x:v>0</x:v>
      </x:c>
      <x:c r="J1426" s="104">
        <x:f>INT(C1426*I1426)</x:f>
        <x:v>0</x:v>
      </x:c>
      <x:c r="K1426" s="104">
        <x:f t="shared" si="263"/>
        <x:v>928</x:v>
      </x:c>
      <x:c r="L1426" s="104">
        <x:f t="shared" si="264"/>
        <x:v>1856</x:v>
      </x:c>
      <x:c r="M1426" s="104"/>
      <x:c r="N1426" s="100"/>
    </x:row>
    <x:row r="1427" spans="1:14" s="5" customFormat="1" ht="19.5" customHeight="1">
      <x:c r="A1427" s="101" t="s">
        <x:v>540</x:v>
      </x:c>
      <x:c r="B1427" s="101" t="str">
        <x:f>B1409</x:f>
        <x:v>트럭탑재형크레인10톤, 10km</x:v>
      </x:c>
      <x:c r="C1427" s="102">
        <x:v>2</x:v>
      </x:c>
      <x:c r="D1427" s="103" t="s">
        <x:v>148</x:v>
      </x:c>
      <x:c r="E1427" s="114">
        <x:f>E778</x:f>
        <x:v>1141</x:v>
      </x:c>
      <x:c r="F1427" s="104">
        <x:f t="shared" si="265"/>
        <x:v>2282</x:v>
      </x:c>
      <x:c r="G1427" s="114">
        <x:f>G778</x:f>
        <x:v>2412</x:v>
      </x:c>
      <x:c r="H1427" s="104">
        <x:f>INT(C1427*G1427)</x:f>
        <x:v>4824</x:v>
      </x:c>
      <x:c r="I1427" s="114">
        <x:f>I778</x:f>
        <x:v>1263</x:v>
      </x:c>
      <x:c r="J1427" s="104">
        <x:f>INT(C1427*I1427)</x:f>
        <x:v>2526</x:v>
      </x:c>
      <x:c r="K1427" s="104">
        <x:f t="shared" si="263"/>
        <x:v>4816</x:v>
      </x:c>
      <x:c r="L1427" s="104">
        <x:f t="shared" si="264"/>
        <x:v>9632</x:v>
      </x:c>
      <x:c r="M1427" s="104"/>
      <x:c r="N1427" s="100"/>
    </x:row>
    <x:row r="1428" spans="1:14" s="5" customFormat="1" ht="19.5" customHeight="1">
      <x:c r="A1428" s="101" t="s">
        <x:v>533</x:v>
      </x:c>
      <x:c r="B1428" s="101"/>
      <x:c r="C1428" s="102"/>
      <x:c r="D1428" s="103"/>
      <x:c r="E1428" s="104"/>
      <x:c r="F1428" s="104">
        <x:f>SUM(F1413:F1427)</x:f>
        <x:v>9989</x:v>
      </x:c>
      <x:c r="G1428" s="104"/>
      <x:c r="H1428" s="104">
        <x:f>SUM(H1413:H1427)</x:f>
        <x:v>137820</x:v>
      </x:c>
      <x:c r="I1428" s="104"/>
      <x:c r="J1428" s="104">
        <x:f>SUM(J1413:J1427)</x:f>
        <x:v>2526</x:v>
      </x:c>
      <x:c r="K1428" s="104"/>
      <x:c r="L1428" s="104">
        <x:f>SUM(F1428,H1428,J1428)</x:f>
        <x:v>150335</x:v>
      </x:c>
      <x:c r="M1428" s="104"/>
      <x:c r="N1428" s="100"/>
    </x:row>
    <x:row r="1429" spans="1:14" s="5" customFormat="1" ht="19.5" customHeight="1">
      <x:c r="A1429" s="105"/>
      <x:c r="B1429" s="105"/>
      <x:c r="C1429" s="106"/>
      <x:c r="D1429" s="107"/>
      <x:c r="E1429" s="108"/>
      <x:c r="F1429" s="108"/>
      <x:c r="G1429" s="108"/>
      <x:c r="H1429" s="108"/>
      <x:c r="I1429" s="108"/>
      <x:c r="J1429" s="108"/>
      <x:c r="K1429" s="108"/>
      <x:c r="L1429" s="108"/>
      <x:c r="M1429" s="108"/>
      <x:c r="N1429" s="100"/>
    </x:row>
    <x:row r="1430" spans="1:14" s="5" customFormat="1" ht="23.899999999999999">
      <x:c r="A1430" s="113" t="s">
        <x:v>488</x:v>
      </x:c>
      <x:c r="B1430" s="96" t="s">
        <x:v>247</x:v>
      </x:c>
      <x:c r="C1430" s="97"/>
      <x:c r="D1430" s="98" t="s">
        <x:v>148</x:v>
      </x:c>
      <x:c r="E1430" s="99"/>
      <x:c r="F1430" s="99"/>
      <x:c r="G1430" s="99"/>
      <x:c r="H1430" s="99"/>
      <x:c r="I1430" s="99"/>
      <x:c r="J1430" s="99"/>
      <x:c r="K1430" s="99"/>
      <x:c r="L1430" s="99"/>
      <x:c r="M1430" s="99"/>
      <x:c r="N1430" s="100"/>
    </x:row>
    <x:row r="1431" spans="1:14" s="5" customFormat="1" ht="19.5" customHeight="1">
      <x:c r="A1431" s="101" t="s">
        <x:v>153</x:v>
      </x:c>
      <x:c r="B1431" s="101" t="s">
        <x:v>281</x:v>
      </x:c>
      <x:c r="C1431" s="102">
        <x:v>0.17000000000000001</x:v>
      </x:c>
      <x:c r="D1431" s="103" t="s">
        <x:v>250</x:v>
      </x:c>
      <x:c r="E1431" s="104"/>
      <x:c r="F1431" s="104"/>
      <x:c r="G1431" s="104">
        <x:f>G1413</x:f>
        <x:v>189749</x:v>
      </x:c>
      <x:c r="H1431" s="104">
        <x:f t="shared" ref="H1431:H1438" si="266">INT(C1431*G1431)</x:f>
        <x:v>32257</x:v>
      </x:c>
      <x:c r="I1431" s="104"/>
      <x:c r="J1431" s="104"/>
      <x:c r="K1431" s="104">
        <x:f t="shared" ref="K1431:K1445" si="267">SUM(E1431,G1431,I1431)</x:f>
        <x:v>189749</x:v>
      </x:c>
      <x:c r="L1431" s="104">
        <x:f t="shared" ref="L1431:L1445" si="268">SUM(F1431,H1431,J1431)</x:f>
        <x:v>32257</x:v>
      </x:c>
      <x:c r="M1431" s="104"/>
      <x:c r="N1431" s="100"/>
    </x:row>
    <x:row r="1432" spans="1:14" s="5" customFormat="1" ht="19.5" customHeight="1">
      <x:c r="A1432" s="101" t="s">
        <x:v>862</x:v>
      </x:c>
      <x:c r="B1432" s="101" t="s">
        <x:v>281</x:v>
      </x:c>
      <x:c r="C1432" s="102">
        <x:v>0.040000000000000002</x:v>
      </x:c>
      <x:c r="D1432" s="103" t="s">
        <x:v>250</x:v>
      </x:c>
      <x:c r="E1432" s="104"/>
      <x:c r="F1432" s="104"/>
      <x:c r="G1432" s="104">
        <x:f>G1414</x:f>
        <x:v>148510</x:v>
      </x:c>
      <x:c r="H1432" s="104">
        <x:f t="shared" si="266"/>
        <x:v>5940</x:v>
      </x:c>
      <x:c r="I1432" s="104"/>
      <x:c r="J1432" s="104"/>
      <x:c r="K1432" s="104">
        <x:f t="shared" si="267"/>
        <x:v>148510</x:v>
      </x:c>
      <x:c r="L1432" s="104">
        <x:f t="shared" si="268"/>
        <x:v>5940</x:v>
      </x:c>
      <x:c r="M1432" s="104"/>
      <x:c r="N1432" s="100"/>
    </x:row>
    <x:row r="1433" spans="1:14" s="5" customFormat="1" ht="19.5" customHeight="1">
      <x:c r="A1433" s="101" t="s">
        <x:v>153</x:v>
      </x:c>
      <x:c r="B1433" s="101" t="s">
        <x:v>1251</x:v>
      </x:c>
      <x:c r="C1433" s="102">
        <x:f>ROUNDDOWN(C1431*0.7,3)</x:f>
        <x:v>0.11899999999999999</x:v>
      </x:c>
      <x:c r="D1433" s="103" t="s">
        <x:v>250</x:v>
      </x:c>
      <x:c r="E1433" s="104"/>
      <x:c r="F1433" s="104"/>
      <x:c r="G1433" s="104">
        <x:f>G1431</x:f>
        <x:v>189749</x:v>
      </x:c>
      <x:c r="H1433" s="104">
        <x:f t="shared" si="266"/>
        <x:v>22580</x:v>
      </x:c>
      <x:c r="I1433" s="104"/>
      <x:c r="J1433" s="104"/>
      <x:c r="K1433" s="104">
        <x:f t="shared" si="267"/>
        <x:v>189749</x:v>
      </x:c>
      <x:c r="L1433" s="104">
        <x:f t="shared" si="268"/>
        <x:v>22580</x:v>
      </x:c>
      <x:c r="M1433" s="104"/>
      <x:c r="N1433" s="100"/>
    </x:row>
    <x:row r="1434" spans="1:14" s="5" customFormat="1" ht="19.5" customHeight="1">
      <x:c r="A1434" s="101" t="s">
        <x:v>862</x:v>
      </x:c>
      <x:c r="B1434" s="101" t="s">
        <x:v>1251</x:v>
      </x:c>
      <x:c r="C1434" s="102">
        <x:f>ROUNDDOWN(C1432*0.7,3)</x:f>
        <x:v>0.028000000000000003</x:v>
      </x:c>
      <x:c r="D1434" s="103" t="s">
        <x:v>250</x:v>
      </x:c>
      <x:c r="E1434" s="104"/>
      <x:c r="F1434" s="104"/>
      <x:c r="G1434" s="104">
        <x:f>G1432</x:f>
        <x:v>148510</x:v>
      </x:c>
      <x:c r="H1434" s="104">
        <x:f t="shared" si="266"/>
        <x:v>4158</x:v>
      </x:c>
      <x:c r="I1434" s="104"/>
      <x:c r="J1434" s="104"/>
      <x:c r="K1434" s="104">
        <x:f t="shared" si="267"/>
        <x:v>148510</x:v>
      </x:c>
      <x:c r="L1434" s="104">
        <x:f t="shared" si="268"/>
        <x:v>4158</x:v>
      </x:c>
      <x:c r="M1434" s="104"/>
      <x:c r="N1434" s="100"/>
    </x:row>
    <x:row r="1435" spans="1:14" s="5" customFormat="1" ht="19.5" customHeight="1">
      <x:c r="A1435" s="101" t="s">
        <x:v>153</x:v>
      </x:c>
      <x:c r="B1435" s="101" t="s">
        <x:v>229</x:v>
      </x:c>
      <x:c r="C1435" s="102">
        <x:v>0.26000000000000001</x:v>
      </x:c>
      <x:c r="D1435" s="103" t="s">
        <x:v>250</x:v>
      </x:c>
      <x:c r="E1435" s="104"/>
      <x:c r="F1435" s="104"/>
      <x:c r="G1435" s="104">
        <x:f>G1431</x:f>
        <x:v>189749</x:v>
      </x:c>
      <x:c r="H1435" s="104">
        <x:f t="shared" si="266"/>
        <x:v>49334</x:v>
      </x:c>
      <x:c r="I1435" s="104"/>
      <x:c r="J1435" s="104"/>
      <x:c r="K1435" s="104">
        <x:f t="shared" si="267"/>
        <x:v>189749</x:v>
      </x:c>
      <x:c r="L1435" s="104">
        <x:f t="shared" si="268"/>
        <x:v>49334</x:v>
      </x:c>
      <x:c r="M1435" s="104"/>
      <x:c r="N1435" s="100"/>
    </x:row>
    <x:row r="1436" spans="1:14" s="5" customFormat="1" ht="19.5" customHeight="1">
      <x:c r="A1436" s="101" t="s">
        <x:v>862</x:v>
      </x:c>
      <x:c r="B1436" s="101" t="s">
        <x:v>229</x:v>
      </x:c>
      <x:c r="C1436" s="102">
        <x:v>0.13</x:v>
      </x:c>
      <x:c r="D1436" s="103" t="s">
        <x:v>250</x:v>
      </x:c>
      <x:c r="E1436" s="104"/>
      <x:c r="F1436" s="104"/>
      <x:c r="G1436" s="104">
        <x:f>G1432</x:f>
        <x:v>148510</x:v>
      </x:c>
      <x:c r="H1436" s="104">
        <x:f t="shared" si="266"/>
        <x:v>19306</x:v>
      </x:c>
      <x:c r="I1436" s="104"/>
      <x:c r="J1436" s="104"/>
      <x:c r="K1436" s="104">
        <x:f t="shared" si="267"/>
        <x:v>148510</x:v>
      </x:c>
      <x:c r="L1436" s="104">
        <x:f t="shared" si="268"/>
        <x:v>19306</x:v>
      </x:c>
      <x:c r="M1436" s="104"/>
      <x:c r="N1436" s="100"/>
    </x:row>
    <x:row r="1437" spans="1:14" s="5" customFormat="1" ht="19.5" customHeight="1">
      <x:c r="A1437" s="101" t="s">
        <x:v>153</x:v>
      </x:c>
      <x:c r="B1437" s="101" t="s">
        <x:v>1050</x:v>
      </x:c>
      <x:c r="C1437" s="102">
        <x:f>ROUNDDOWN(C1435*0.5,3)</x:f>
        <x:v>0.13</x:v>
      </x:c>
      <x:c r="D1437" s="103" t="s">
        <x:v>250</x:v>
      </x:c>
      <x:c r="E1437" s="104"/>
      <x:c r="F1437" s="104"/>
      <x:c r="G1437" s="104">
        <x:f>G1433</x:f>
        <x:v>189749</x:v>
      </x:c>
      <x:c r="H1437" s="104">
        <x:f t="shared" si="266"/>
        <x:v>24667</x:v>
      </x:c>
      <x:c r="I1437" s="104"/>
      <x:c r="J1437" s="104"/>
      <x:c r="K1437" s="104">
        <x:f t="shared" si="267"/>
        <x:v>189749</x:v>
      </x:c>
      <x:c r="L1437" s="104">
        <x:f t="shared" si="268"/>
        <x:v>24667</x:v>
      </x:c>
      <x:c r="M1437" s="104"/>
      <x:c r="N1437" s="100"/>
    </x:row>
    <x:row r="1438" spans="1:14" s="5" customFormat="1" ht="19.5" customHeight="1">
      <x:c r="A1438" s="101" t="s">
        <x:v>862</x:v>
      </x:c>
      <x:c r="B1438" s="101" t="s">
        <x:v>1050</x:v>
      </x:c>
      <x:c r="C1438" s="102">
        <x:f>ROUNDDOWN(C1436*0.5,3)</x:f>
        <x:v>0.065000000000000002</x:v>
      </x:c>
      <x:c r="D1438" s="103" t="s">
        <x:v>250</x:v>
      </x:c>
      <x:c r="E1438" s="104"/>
      <x:c r="F1438" s="104"/>
      <x:c r="G1438" s="104">
        <x:f>G1434</x:f>
        <x:v>148510</x:v>
      </x:c>
      <x:c r="H1438" s="104">
        <x:f t="shared" si="266"/>
        <x:v>9653</x:v>
      </x:c>
      <x:c r="I1438" s="104"/>
      <x:c r="J1438" s="104"/>
      <x:c r="K1438" s="104">
        <x:f t="shared" si="267"/>
        <x:v>148510</x:v>
      </x:c>
      <x:c r="L1438" s="104">
        <x:f t="shared" si="268"/>
        <x:v>9653</x:v>
      </x:c>
      <x:c r="M1438" s="104"/>
      <x:c r="N1438" s="100"/>
    </x:row>
    <x:row r="1439" spans="1:14" s="5" customFormat="1" ht="19.5" customHeight="1">
      <x:c r="A1439" s="101" t="s">
        <x:v>332</x:v>
      </x:c>
      <x:c r="B1439" s="101" t="s">
        <x:v>1227</x:v>
      </x:c>
      <x:c r="C1439" s="102">
        <x:f>C786</x:f>
        <x:v>1</x:v>
      </x:c>
      <x:c r="D1439" s="103" t="s">
        <x:v>261</x:v>
      </x:c>
      <x:c r="E1439" s="104">
        <x:f>자재단가표!D4</x:f>
        <x:v>5400</x:v>
      </x:c>
      <x:c r="F1439" s="104">
        <x:f t="shared" ref="F1439:F1445" si="269">INT(C1439*E1439)</x:f>
        <x:v>5400</x:v>
      </x:c>
      <x:c r="G1439" s="104"/>
      <x:c r="H1439" s="104"/>
      <x:c r="I1439" s="104"/>
      <x:c r="J1439" s="104"/>
      <x:c r="K1439" s="104">
        <x:f t="shared" si="267"/>
        <x:v>5400</x:v>
      </x:c>
      <x:c r="L1439" s="104">
        <x:f t="shared" si="268"/>
        <x:v>5400</x:v>
      </x:c>
      <x:c r="M1439" s="104"/>
      <x:c r="N1439" s="100"/>
    </x:row>
    <x:row r="1440" spans="1:14" s="5" customFormat="1" ht="19.5" customHeight="1">
      <x:c r="A1440" s="101" t="s">
        <x:v>748</x:v>
      </x:c>
      <x:c r="B1440" s="101" t="s">
        <x:v>86</x:v>
      </x:c>
      <x:c r="C1440" s="102">
        <x:f>C787</x:f>
        <x:v>10</x:v>
      </x:c>
      <x:c r="D1440" s="103" t="s">
        <x:v>266</x:v>
      </x:c>
      <x:c r="E1440" s="104">
        <x:f>E1422</x:f>
        <x:v>400</x:v>
      </x:c>
      <x:c r="F1440" s="104">
        <x:f t="shared" si="269"/>
        <x:v>4000</x:v>
      </x:c>
      <x:c r="G1440" s="104"/>
      <x:c r="H1440" s="104"/>
      <x:c r="I1440" s="104"/>
      <x:c r="J1440" s="104"/>
      <x:c r="K1440" s="104">
        <x:f t="shared" si="267"/>
        <x:v>400</x:v>
      </x:c>
      <x:c r="L1440" s="104">
        <x:f t="shared" si="268"/>
        <x:v>4000</x:v>
      </x:c>
      <x:c r="M1440" s="104"/>
      <x:c r="N1440" s="100"/>
    </x:row>
    <x:row r="1441" spans="1:14" s="5" customFormat="1" ht="19.5" customHeight="1">
      <x:c r="A1441" s="101" t="s">
        <x:v>239</x:v>
      </x:c>
      <x:c r="B1441" s="101" t="s">
        <x:v>1232</x:v>
      </x:c>
      <x:c r="C1441" s="102">
        <x:f>C788</x:f>
        <x:v>4.0999999999999996</x:v>
      </x:c>
      <x:c r="D1441" s="103" t="s">
        <x:v>270</x:v>
      </x:c>
      <x:c r="E1441" s="104">
        <x:f>E1423</x:f>
        <x:v>33.299999999999997</x:v>
      </x:c>
      <x:c r="F1441" s="104">
        <x:f t="shared" si="269"/>
        <x:v>136</x:v>
      </x:c>
      <x:c r="G1441" s="104"/>
      <x:c r="H1441" s="104"/>
      <x:c r="I1441" s="104"/>
      <x:c r="J1441" s="104"/>
      <x:c r="K1441" s="104">
        <x:f t="shared" si="267"/>
        <x:v>33.299999999999997</x:v>
      </x:c>
      <x:c r="L1441" s="104">
        <x:f t="shared" si="268"/>
        <x:v>136</x:v>
      </x:c>
      <x:c r="M1441" s="104"/>
      <x:c r="N1441" s="100"/>
    </x:row>
    <x:row r="1442" spans="1:14" s="5" customFormat="1" ht="19.5" customHeight="1">
      <x:c r="A1442" s="101" t="s">
        <x:v>580</x:v>
      </x:c>
      <x:c r="B1442" s="101" t="s">
        <x:v>1337</x:v>
      </x:c>
      <x:c r="C1442" s="102">
        <x:f>C789</x:f>
        <x:v>1</x:v>
      </x:c>
      <x:c r="D1442" s="103" t="s">
        <x:v>270</x:v>
      </x:c>
      <x:c r="E1442" s="104">
        <x:f>E1424</x:f>
        <x:v>131</x:v>
      </x:c>
      <x:c r="F1442" s="104">
        <x:f t="shared" si="269"/>
        <x:v>131</x:v>
      </x:c>
      <x:c r="G1442" s="104"/>
      <x:c r="H1442" s="104"/>
      <x:c r="I1442" s="104"/>
      <x:c r="J1442" s="104"/>
      <x:c r="K1442" s="104">
        <x:f t="shared" si="267"/>
        <x:v>131</x:v>
      </x:c>
      <x:c r="L1442" s="104">
        <x:f t="shared" si="268"/>
        <x:v>131</x:v>
      </x:c>
      <x:c r="M1442" s="104"/>
      <x:c r="N1442" s="100"/>
    </x:row>
    <x:row r="1443" spans="1:14" s="5" customFormat="1" ht="19.5" hidden="1" customHeight="1">
      <x:c r="A1443" s="101" t="s">
        <x:v>190</x:v>
      </x:c>
      <x:c r="B1443" s="101" t="s">
        <x:v>572</x:v>
      </x:c>
      <x:c r="C1443" s="102">
        <x:f>C790</x:f>
        <x:v>0</x:v>
      </x:c>
      <x:c r="D1443" s="103" t="s">
        <x:v>266</x:v>
      </x:c>
      <x:c r="E1443" s="104">
        <x:f>자재단가표!D663</x:f>
        <x:v>0</x:v>
      </x:c>
      <x:c r="F1443" s="104">
        <x:f t="shared" si="269"/>
        <x:v>0</x:v>
      </x:c>
      <x:c r="G1443" s="104"/>
      <x:c r="H1443" s="104"/>
      <x:c r="I1443" s="104"/>
      <x:c r="J1443" s="104"/>
      <x:c r="K1443" s="104">
        <x:f t="shared" si="267"/>
        <x:v>0</x:v>
      </x:c>
      <x:c r="L1443" s="104">
        <x:f t="shared" si="268"/>
        <x:v>0</x:v>
      </x:c>
      <x:c r="M1443" s="104"/>
      <x:c r="N1443" s="100"/>
    </x:row>
    <x:row r="1444" spans="1:14" s="5" customFormat="1" ht="19.5" customHeight="1">
      <x:c r="A1444" s="101" t="s">
        <x:v>822</x:v>
      </x:c>
      <x:c r="B1444" s="101" t="s">
        <x:v>862</x:v>
      </x:c>
      <x:c r="C1444" s="102">
        <x:v>2</x:v>
      </x:c>
      <x:c r="D1444" s="103" t="s">
        <x:v>148</x:v>
      </x:c>
      <x:c r="E1444" s="114">
        <x:f>E791</x:f>
        <x:v>0</x:v>
      </x:c>
      <x:c r="F1444" s="104">
        <x:f t="shared" si="269"/>
        <x:v>0</x:v>
      </x:c>
      <x:c r="G1444" s="114">
        <x:f>G791</x:f>
        <x:v>928</x:v>
      </x:c>
      <x:c r="H1444" s="104">
        <x:f>INT(C1444*G1444)</x:f>
        <x:v>1856</x:v>
      </x:c>
      <x:c r="I1444" s="114">
        <x:f>I791</x:f>
        <x:v>0</x:v>
      </x:c>
      <x:c r="J1444" s="104">
        <x:f>INT(C1444*I1444)</x:f>
        <x:v>0</x:v>
      </x:c>
      <x:c r="K1444" s="104">
        <x:f t="shared" si="267"/>
        <x:v>928</x:v>
      </x:c>
      <x:c r="L1444" s="104">
        <x:f t="shared" si="268"/>
        <x:v>1856</x:v>
      </x:c>
      <x:c r="M1444" s="104"/>
      <x:c r="N1444" s="100"/>
    </x:row>
    <x:row r="1445" spans="1:14" s="5" customFormat="1" ht="19.5" customHeight="1">
      <x:c r="A1445" s="101" t="s">
        <x:v>540</x:v>
      </x:c>
      <x:c r="B1445" s="101" t="str">
        <x:f>B1427</x:f>
        <x:v>트럭탑재형크레인10톤, 10km</x:v>
      </x:c>
      <x:c r="C1445" s="102">
        <x:v>2</x:v>
      </x:c>
      <x:c r="D1445" s="103" t="s">
        <x:v>148</x:v>
      </x:c>
      <x:c r="E1445" s="114">
        <x:f>E792</x:f>
        <x:v>1141</x:v>
      </x:c>
      <x:c r="F1445" s="104">
        <x:f t="shared" si="269"/>
        <x:v>2282</x:v>
      </x:c>
      <x:c r="G1445" s="114">
        <x:f>G792</x:f>
        <x:v>2412</x:v>
      </x:c>
      <x:c r="H1445" s="104">
        <x:f>INT(C1445*G1445)</x:f>
        <x:v>4824</x:v>
      </x:c>
      <x:c r="I1445" s="114">
        <x:f>I792</x:f>
        <x:v>1263</x:v>
      </x:c>
      <x:c r="J1445" s="104">
        <x:f>INT(C1445*I1445)</x:f>
        <x:v>2526</x:v>
      </x:c>
      <x:c r="K1445" s="104">
        <x:f t="shared" si="267"/>
        <x:v>4816</x:v>
      </x:c>
      <x:c r="L1445" s="104">
        <x:f t="shared" si="268"/>
        <x:v>9632</x:v>
      </x:c>
      <x:c r="M1445" s="104"/>
      <x:c r="N1445" s="100"/>
    </x:row>
    <x:row r="1446" spans="1:14" s="5" customFormat="1" ht="19.5" customHeight="1">
      <x:c r="A1446" s="101" t="s">
        <x:v>533</x:v>
      </x:c>
      <x:c r="B1446" s="101"/>
      <x:c r="C1446" s="102"/>
      <x:c r="D1446" s="103"/>
      <x:c r="E1446" s="104"/>
      <x:c r="F1446" s="104">
        <x:f>SUM(F1431:F1445)</x:f>
        <x:v>11949</x:v>
      </x:c>
      <x:c r="G1446" s="104"/>
      <x:c r="H1446" s="104">
        <x:f>SUM(H1431:H1445)</x:f>
        <x:v>174575</x:v>
      </x:c>
      <x:c r="I1446" s="104"/>
      <x:c r="J1446" s="104">
        <x:f>SUM(J1431:J1445)</x:f>
        <x:v>2526</x:v>
      </x:c>
      <x:c r="K1446" s="104"/>
      <x:c r="L1446" s="104">
        <x:f>SUM(F1446,H1446,J1446)</x:f>
        <x:v>189050</x:v>
      </x:c>
      <x:c r="M1446" s="104"/>
      <x:c r="N1446" s="100"/>
    </x:row>
    <x:row r="1447" spans="1:14" s="5" customFormat="1" ht="19.5" customHeight="1">
      <x:c r="A1447" s="105"/>
      <x:c r="B1447" s="105"/>
      <x:c r="C1447" s="106"/>
      <x:c r="D1447" s="107"/>
      <x:c r="E1447" s="108"/>
      <x:c r="F1447" s="108"/>
      <x:c r="G1447" s="108"/>
      <x:c r="H1447" s="108"/>
      <x:c r="I1447" s="108"/>
      <x:c r="J1447" s="108"/>
      <x:c r="K1447" s="108"/>
      <x:c r="L1447" s="108"/>
      <x:c r="M1447" s="108"/>
      <x:c r="N1447" s="100"/>
    </x:row>
    <x:row r="1448" spans="1:14" s="5" customFormat="1" ht="23.899999999999999">
      <x:c r="A1448" s="113" t="s">
        <x:v>1322</x:v>
      </x:c>
      <x:c r="B1448" s="96" t="s">
        <x:v>314</x:v>
      </x:c>
      <x:c r="C1448" s="97"/>
      <x:c r="D1448" s="98" t="s">
        <x:v>148</x:v>
      </x:c>
      <x:c r="E1448" s="99"/>
      <x:c r="F1448" s="99"/>
      <x:c r="G1448" s="99"/>
      <x:c r="H1448" s="99"/>
      <x:c r="I1448" s="99"/>
      <x:c r="J1448" s="99"/>
      <x:c r="K1448" s="99"/>
      <x:c r="L1448" s="99"/>
      <x:c r="M1448" s="99"/>
      <x:c r="N1448" s="100"/>
    </x:row>
    <x:row r="1449" spans="1:14" s="5" customFormat="1" ht="19.5" customHeight="1">
      <x:c r="A1449" s="101" t="s">
        <x:v>153</x:v>
      </x:c>
      <x:c r="B1449" s="101" t="s">
        <x:v>281</x:v>
      </x:c>
      <x:c r="C1449" s="102">
        <x:v>0.27000000000000002</x:v>
      </x:c>
      <x:c r="D1449" s="103" t="s">
        <x:v>250</x:v>
      </x:c>
      <x:c r="E1449" s="104"/>
      <x:c r="F1449" s="104"/>
      <x:c r="G1449" s="104">
        <x:f>G1431</x:f>
        <x:v>189749</x:v>
      </x:c>
      <x:c r="H1449" s="104">
        <x:f t="shared" ref="H1449:H1456" si="270">INT(C1449*G1449)</x:f>
        <x:v>51232</x:v>
      </x:c>
      <x:c r="I1449" s="104"/>
      <x:c r="J1449" s="104"/>
      <x:c r="K1449" s="104">
        <x:f t="shared" ref="K1449:K1463" si="271">SUM(E1449,G1449,I1449)</x:f>
        <x:v>189749</x:v>
      </x:c>
      <x:c r="L1449" s="104">
        <x:f t="shared" ref="L1449:L1463" si="272">SUM(F1449,H1449,J1449)</x:f>
        <x:v>51232</x:v>
      </x:c>
      <x:c r="M1449" s="104"/>
      <x:c r="N1449" s="100"/>
    </x:row>
    <x:row r="1450" spans="1:14" s="5" customFormat="1" ht="19.5" customHeight="1">
      <x:c r="A1450" s="101" t="s">
        <x:v>862</x:v>
      </x:c>
      <x:c r="B1450" s="101" t="s">
        <x:v>281</x:v>
      </x:c>
      <x:c r="C1450" s="102">
        <x:v>0.070000000000000007</x:v>
      </x:c>
      <x:c r="D1450" s="103" t="s">
        <x:v>250</x:v>
      </x:c>
      <x:c r="E1450" s="104"/>
      <x:c r="F1450" s="104"/>
      <x:c r="G1450" s="104">
        <x:f>G1432</x:f>
        <x:v>148510</x:v>
      </x:c>
      <x:c r="H1450" s="104">
        <x:f t="shared" si="270"/>
        <x:v>10395</x:v>
      </x:c>
      <x:c r="I1450" s="104"/>
      <x:c r="J1450" s="104"/>
      <x:c r="K1450" s="104">
        <x:f t="shared" si="271"/>
        <x:v>148510</x:v>
      </x:c>
      <x:c r="L1450" s="104">
        <x:f t="shared" si="272"/>
        <x:v>10395</x:v>
      </x:c>
      <x:c r="M1450" s="104"/>
      <x:c r="N1450" s="100"/>
    </x:row>
    <x:row r="1451" spans="1:14" s="5" customFormat="1" ht="19.5" customHeight="1">
      <x:c r="A1451" s="101" t="s">
        <x:v>153</x:v>
      </x:c>
      <x:c r="B1451" s="101" t="s">
        <x:v>1251</x:v>
      </x:c>
      <x:c r="C1451" s="102">
        <x:f>ROUNDDOWN(C1449*0.7,3)</x:f>
        <x:v>0.189</x:v>
      </x:c>
      <x:c r="D1451" s="103" t="s">
        <x:v>250</x:v>
      </x:c>
      <x:c r="E1451" s="104"/>
      <x:c r="F1451" s="104"/>
      <x:c r="G1451" s="104">
        <x:f>G1449</x:f>
        <x:v>189749</x:v>
      </x:c>
      <x:c r="H1451" s="104">
        <x:f t="shared" si="270"/>
        <x:v>35862</x:v>
      </x:c>
      <x:c r="I1451" s="104"/>
      <x:c r="J1451" s="104"/>
      <x:c r="K1451" s="104">
        <x:f t="shared" si="271"/>
        <x:v>189749</x:v>
      </x:c>
      <x:c r="L1451" s="104">
        <x:f t="shared" si="272"/>
        <x:v>35862</x:v>
      </x:c>
      <x:c r="M1451" s="104"/>
      <x:c r="N1451" s="100"/>
    </x:row>
    <x:row r="1452" spans="1:14" s="5" customFormat="1" ht="19.5" customHeight="1">
      <x:c r="A1452" s="101" t="s">
        <x:v>862</x:v>
      </x:c>
      <x:c r="B1452" s="101" t="s">
        <x:v>1251</x:v>
      </x:c>
      <x:c r="C1452" s="102">
        <x:f>ROUNDDOWN(C1450*0.7,3)</x:f>
        <x:v>0.048999999999999999</x:v>
      </x:c>
      <x:c r="D1452" s="103" t="s">
        <x:v>250</x:v>
      </x:c>
      <x:c r="E1452" s="104"/>
      <x:c r="F1452" s="104"/>
      <x:c r="G1452" s="104">
        <x:f>G1450</x:f>
        <x:v>148510</x:v>
      </x:c>
      <x:c r="H1452" s="104">
        <x:f t="shared" si="270"/>
        <x:v>7276</x:v>
      </x:c>
      <x:c r="I1452" s="104"/>
      <x:c r="J1452" s="104"/>
      <x:c r="K1452" s="104">
        <x:f t="shared" si="271"/>
        <x:v>148510</x:v>
      </x:c>
      <x:c r="L1452" s="104">
        <x:f t="shared" si="272"/>
        <x:v>7276</x:v>
      </x:c>
      <x:c r="M1452" s="104"/>
      <x:c r="N1452" s="100"/>
    </x:row>
    <x:row r="1453" spans="1:14" s="5" customFormat="1" ht="19.5" customHeight="1">
      <x:c r="A1453" s="101" t="s">
        <x:v>153</x:v>
      </x:c>
      <x:c r="B1453" s="101" t="s">
        <x:v>229</x:v>
      </x:c>
      <x:c r="C1453" s="102">
        <x:v>0.26000000000000001</x:v>
      </x:c>
      <x:c r="D1453" s="103" t="s">
        <x:v>250</x:v>
      </x:c>
      <x:c r="E1453" s="104"/>
      <x:c r="F1453" s="104"/>
      <x:c r="G1453" s="104">
        <x:f>G1449</x:f>
        <x:v>189749</x:v>
      </x:c>
      <x:c r="H1453" s="104">
        <x:f t="shared" si="270"/>
        <x:v>49334</x:v>
      </x:c>
      <x:c r="I1453" s="104"/>
      <x:c r="J1453" s="104"/>
      <x:c r="K1453" s="104">
        <x:f t="shared" si="271"/>
        <x:v>189749</x:v>
      </x:c>
      <x:c r="L1453" s="104">
        <x:f t="shared" si="272"/>
        <x:v>49334</x:v>
      </x:c>
      <x:c r="M1453" s="104"/>
      <x:c r="N1453" s="100"/>
    </x:row>
    <x:row r="1454" spans="1:14" s="5" customFormat="1" ht="19.5" customHeight="1">
      <x:c r="A1454" s="101" t="s">
        <x:v>862</x:v>
      </x:c>
      <x:c r="B1454" s="101" t="s">
        <x:v>229</x:v>
      </x:c>
      <x:c r="C1454" s="102">
        <x:v>0.13</x:v>
      </x:c>
      <x:c r="D1454" s="103" t="s">
        <x:v>250</x:v>
      </x:c>
      <x:c r="E1454" s="104"/>
      <x:c r="F1454" s="104"/>
      <x:c r="G1454" s="104">
        <x:f>G1450</x:f>
        <x:v>148510</x:v>
      </x:c>
      <x:c r="H1454" s="104">
        <x:f t="shared" si="270"/>
        <x:v>19306</x:v>
      </x:c>
      <x:c r="I1454" s="104"/>
      <x:c r="J1454" s="104"/>
      <x:c r="K1454" s="104">
        <x:f t="shared" si="271"/>
        <x:v>148510</x:v>
      </x:c>
      <x:c r="L1454" s="104">
        <x:f t="shared" si="272"/>
        <x:v>19306</x:v>
      </x:c>
      <x:c r="M1454" s="104"/>
      <x:c r="N1454" s="100"/>
    </x:row>
    <x:row r="1455" spans="1:14" s="5" customFormat="1" ht="19.5" customHeight="1">
      <x:c r="A1455" s="101" t="s">
        <x:v>153</x:v>
      </x:c>
      <x:c r="B1455" s="101" t="s">
        <x:v>1050</x:v>
      </x:c>
      <x:c r="C1455" s="102">
        <x:f>ROUNDDOWN(C1453*0.5,3)</x:f>
        <x:v>0.13</x:v>
      </x:c>
      <x:c r="D1455" s="103" t="s">
        <x:v>250</x:v>
      </x:c>
      <x:c r="E1455" s="104"/>
      <x:c r="F1455" s="104"/>
      <x:c r="G1455" s="104">
        <x:f>G1451</x:f>
        <x:v>189749</x:v>
      </x:c>
      <x:c r="H1455" s="104">
        <x:f t="shared" si="270"/>
        <x:v>24667</x:v>
      </x:c>
      <x:c r="I1455" s="104"/>
      <x:c r="J1455" s="104"/>
      <x:c r="K1455" s="104">
        <x:f t="shared" si="271"/>
        <x:v>189749</x:v>
      </x:c>
      <x:c r="L1455" s="104">
        <x:f t="shared" si="272"/>
        <x:v>24667</x:v>
      </x:c>
      <x:c r="M1455" s="104"/>
      <x:c r="N1455" s="100"/>
    </x:row>
    <x:row r="1456" spans="1:14" s="5" customFormat="1" ht="19.5" customHeight="1">
      <x:c r="A1456" s="101" t="s">
        <x:v>862</x:v>
      </x:c>
      <x:c r="B1456" s="101" t="s">
        <x:v>1050</x:v>
      </x:c>
      <x:c r="C1456" s="102">
        <x:f>ROUNDDOWN(C1454*0.5,3)</x:f>
        <x:v>0.065000000000000002</x:v>
      </x:c>
      <x:c r="D1456" s="103" t="s">
        <x:v>250</x:v>
      </x:c>
      <x:c r="E1456" s="104"/>
      <x:c r="F1456" s="104"/>
      <x:c r="G1456" s="104">
        <x:f>G1452</x:f>
        <x:v>148510</x:v>
      </x:c>
      <x:c r="H1456" s="104">
        <x:f t="shared" si="270"/>
        <x:v>9653</x:v>
      </x:c>
      <x:c r="I1456" s="104"/>
      <x:c r="J1456" s="104"/>
      <x:c r="K1456" s="104">
        <x:f t="shared" si="271"/>
        <x:v>148510</x:v>
      </x:c>
      <x:c r="L1456" s="104">
        <x:f t="shared" si="272"/>
        <x:v>9653</x:v>
      </x:c>
      <x:c r="M1456" s="104"/>
      <x:c r="N1456" s="100"/>
    </x:row>
    <x:row r="1457" spans="1:14" s="5" customFormat="1" ht="19.5" customHeight="1">
      <x:c r="A1457" s="101" t="s">
        <x:v>332</x:v>
      </x:c>
      <x:c r="B1457" s="101" t="str">
        <x:f>B800</x:f>
        <x:v>삼발이, L=1500</x:v>
      </x:c>
      <x:c r="C1457" s="101">
        <x:f>C800</x:f>
        <x:v>1</x:v>
      </x:c>
      <x:c r="D1457" s="103" t="s">
        <x:v>261</x:v>
      </x:c>
      <x:c r="E1457" s="104">
        <x:f>E800</x:f>
        <x:v>5400</x:v>
      </x:c>
      <x:c r="F1457" s="104">
        <x:f t="shared" ref="F1457:F1463" si="273">INT(C1457*E1457)</x:f>
        <x:v>5400</x:v>
      </x:c>
      <x:c r="G1457" s="104"/>
      <x:c r="H1457" s="104"/>
      <x:c r="I1457" s="104"/>
      <x:c r="J1457" s="104"/>
      <x:c r="K1457" s="104">
        <x:f t="shared" si="271"/>
        <x:v>5400</x:v>
      </x:c>
      <x:c r="L1457" s="104">
        <x:f t="shared" si="272"/>
        <x:v>5400</x:v>
      </x:c>
      <x:c r="M1457" s="104"/>
      <x:c r="N1457" s="100"/>
    </x:row>
    <x:row r="1458" spans="1:14" s="5" customFormat="1" ht="19.5" customHeight="1">
      <x:c r="A1458" s="101" t="s">
        <x:v>748</x:v>
      </x:c>
      <x:c r="B1458" s="101" t="s">
        <x:v>86</x:v>
      </x:c>
      <x:c r="C1458" s="101">
        <x:f>C801</x:f>
        <x:v>10</x:v>
      </x:c>
      <x:c r="D1458" s="103" t="s">
        <x:v>266</x:v>
      </x:c>
      <x:c r="E1458" s="104">
        <x:f>E1440</x:f>
        <x:v>400</x:v>
      </x:c>
      <x:c r="F1458" s="104">
        <x:f t="shared" si="273"/>
        <x:v>4000</x:v>
      </x:c>
      <x:c r="G1458" s="104"/>
      <x:c r="H1458" s="104"/>
      <x:c r="I1458" s="104"/>
      <x:c r="J1458" s="104"/>
      <x:c r="K1458" s="104">
        <x:f t="shared" si="271"/>
        <x:v>400</x:v>
      </x:c>
      <x:c r="L1458" s="104">
        <x:f t="shared" si="272"/>
        <x:v>4000</x:v>
      </x:c>
      <x:c r="M1458" s="104"/>
      <x:c r="N1458" s="100"/>
    </x:row>
    <x:row r="1459" spans="1:14" s="5" customFormat="1" ht="19.5" customHeight="1">
      <x:c r="A1459" s="101" t="s">
        <x:v>239</x:v>
      </x:c>
      <x:c r="B1459" s="101" t="s">
        <x:v>1232</x:v>
      </x:c>
      <x:c r="C1459" s="101">
        <x:f>C802</x:f>
        <x:v>5.7000000000000002</x:v>
      </x:c>
      <x:c r="D1459" s="103" t="s">
        <x:v>270</x:v>
      </x:c>
      <x:c r="E1459" s="104">
        <x:f>E1441</x:f>
        <x:v>33.299999999999997</x:v>
      </x:c>
      <x:c r="F1459" s="104">
        <x:f t="shared" si="273"/>
        <x:v>189</x:v>
      </x:c>
      <x:c r="G1459" s="104"/>
      <x:c r="H1459" s="104"/>
      <x:c r="I1459" s="104"/>
      <x:c r="J1459" s="104"/>
      <x:c r="K1459" s="104">
        <x:f t="shared" si="271"/>
        <x:v>33.299999999999997</x:v>
      </x:c>
      <x:c r="L1459" s="104">
        <x:f t="shared" si="272"/>
        <x:v>189</x:v>
      </x:c>
      <x:c r="M1459" s="104"/>
      <x:c r="N1459" s="100"/>
    </x:row>
    <x:row r="1460" spans="1:14" s="5" customFormat="1" ht="19.5" customHeight="1">
      <x:c r="A1460" s="101" t="s">
        <x:v>580</x:v>
      </x:c>
      <x:c r="B1460" s="101" t="s">
        <x:v>1337</x:v>
      </x:c>
      <x:c r="C1460" s="101">
        <x:f>C803</x:f>
        <x:v>1.3999999999999999</x:v>
      </x:c>
      <x:c r="D1460" s="103" t="s">
        <x:v>270</x:v>
      </x:c>
      <x:c r="E1460" s="104">
        <x:f>E1442</x:f>
        <x:v>131</x:v>
      </x:c>
      <x:c r="F1460" s="104">
        <x:f t="shared" si="273"/>
        <x:v>183</x:v>
      </x:c>
      <x:c r="G1460" s="104"/>
      <x:c r="H1460" s="104"/>
      <x:c r="I1460" s="104"/>
      <x:c r="J1460" s="104"/>
      <x:c r="K1460" s="104">
        <x:f t="shared" si="271"/>
        <x:v>131</x:v>
      </x:c>
      <x:c r="L1460" s="104">
        <x:f t="shared" si="272"/>
        <x:v>183</x:v>
      </x:c>
      <x:c r="M1460" s="104"/>
      <x:c r="N1460" s="100"/>
    </x:row>
    <x:row r="1461" spans="1:14" s="5" customFormat="1" ht="19.5" hidden="1" customHeight="1">
      <x:c r="A1461" s="101" t="s">
        <x:v>190</x:v>
      </x:c>
      <x:c r="B1461" s="101" t="s">
        <x:v>572</x:v>
      </x:c>
      <x:c r="C1461" s="102">
        <x:f>C808</x:f>
        <x:v>0</x:v>
      </x:c>
      <x:c r="D1461" s="103" t="s">
        <x:v>266</x:v>
      </x:c>
      <x:c r="E1461" s="104">
        <x:f>자재단가표!D681</x:f>
        <x:v>0</x:v>
      </x:c>
      <x:c r="F1461" s="104">
        <x:f t="shared" si="273"/>
        <x:v>0</x:v>
      </x:c>
      <x:c r="G1461" s="104"/>
      <x:c r="H1461" s="104"/>
      <x:c r="I1461" s="104"/>
      <x:c r="J1461" s="104"/>
      <x:c r="K1461" s="104">
        <x:f t="shared" si="271"/>
        <x:v>0</x:v>
      </x:c>
      <x:c r="L1461" s="104">
        <x:f t="shared" si="272"/>
        <x:v>0</x:v>
      </x:c>
      <x:c r="M1461" s="104"/>
      <x:c r="N1461" s="100"/>
    </x:row>
    <x:row r="1462" spans="1:14" s="5" customFormat="1" ht="19.5" customHeight="1">
      <x:c r="A1462" s="101" t="s">
        <x:v>822</x:v>
      </x:c>
      <x:c r="B1462" s="101" t="s">
        <x:v>862</x:v>
      </x:c>
      <x:c r="C1462" s="102">
        <x:v>2</x:v>
      </x:c>
      <x:c r="D1462" s="103" t="s">
        <x:v>148</x:v>
      </x:c>
      <x:c r="E1462" s="104">
        <x:f>E805</x:f>
        <x:v>0</x:v>
      </x:c>
      <x:c r="F1462" s="104">
        <x:f t="shared" si="273"/>
        <x:v>0</x:v>
      </x:c>
      <x:c r="G1462" s="104">
        <x:f>G805</x:f>
        <x:v>1062</x:v>
      </x:c>
      <x:c r="H1462" s="104">
        <x:f>INT(C1462*G1462)</x:f>
        <x:v>2124</x:v>
      </x:c>
      <x:c r="I1462" s="104">
        <x:f>I805</x:f>
        <x:v>0</x:v>
      </x:c>
      <x:c r="J1462" s="104">
        <x:f>INT(C1462*I1462)</x:f>
        <x:v>0</x:v>
      </x:c>
      <x:c r="K1462" s="104">
        <x:f t="shared" si="271"/>
        <x:v>1062</x:v>
      </x:c>
      <x:c r="L1462" s="104">
        <x:f t="shared" si="272"/>
        <x:v>2124</x:v>
      </x:c>
      <x:c r="M1462" s="104"/>
      <x:c r="N1462" s="100"/>
    </x:row>
    <x:row r="1463" spans="1:14" s="5" customFormat="1" ht="19.5" customHeight="1">
      <x:c r="A1463" s="101" t="s">
        <x:v>540</x:v>
      </x:c>
      <x:c r="B1463" s="101" t="str">
        <x:f>B1445</x:f>
        <x:v>트럭탑재형크레인10톤, 10km</x:v>
      </x:c>
      <x:c r="C1463" s="102">
        <x:v>2</x:v>
      </x:c>
      <x:c r="D1463" s="103" t="s">
        <x:v>148</x:v>
      </x:c>
      <x:c r="E1463" s="104">
        <x:f>E806</x:f>
        <x:v>1339</x:v>
      </x:c>
      <x:c r="F1463" s="104">
        <x:f t="shared" si="273"/>
        <x:v>2678</x:v>
      </x:c>
      <x:c r="G1463" s="104">
        <x:f>G806</x:f>
        <x:v>2831</x:v>
      </x:c>
      <x:c r="H1463" s="104">
        <x:f>INT(C1463*G1463)</x:f>
        <x:v>5662</x:v>
      </x:c>
      <x:c r="I1463" s="104">
        <x:f>I806</x:f>
        <x:v>1482</x:v>
      </x:c>
      <x:c r="J1463" s="104">
        <x:f>INT(C1463*I1463)</x:f>
        <x:v>2964</x:v>
      </x:c>
      <x:c r="K1463" s="104">
        <x:f t="shared" si="271"/>
        <x:v>5652</x:v>
      </x:c>
      <x:c r="L1463" s="104">
        <x:f t="shared" si="272"/>
        <x:v>11304</x:v>
      </x:c>
      <x:c r="M1463" s="104"/>
      <x:c r="N1463" s="100"/>
    </x:row>
    <x:row r="1464" spans="1:14" s="5" customFormat="1" ht="19.5" customHeight="1">
      <x:c r="A1464" s="101" t="s">
        <x:v>533</x:v>
      </x:c>
      <x:c r="B1464" s="101"/>
      <x:c r="C1464" s="102"/>
      <x:c r="D1464" s="103"/>
      <x:c r="E1464" s="104"/>
      <x:c r="F1464" s="104">
        <x:f>SUM(F1449:F1463)</x:f>
        <x:v>12450</x:v>
      </x:c>
      <x:c r="G1464" s="104"/>
      <x:c r="H1464" s="104">
        <x:f>SUM(H1449:H1463)</x:f>
        <x:v>215511</x:v>
      </x:c>
      <x:c r="I1464" s="104"/>
      <x:c r="J1464" s="104">
        <x:f>SUM(J1449:J1463)</x:f>
        <x:v>2964</x:v>
      </x:c>
      <x:c r="K1464" s="104"/>
      <x:c r="L1464" s="104">
        <x:f>SUM(F1464,H1464,J1464)</x:f>
        <x:v>230925</x:v>
      </x:c>
      <x:c r="M1464" s="104"/>
      <x:c r="N1464" s="100"/>
    </x:row>
    <x:row r="1465" spans="1:14" s="5" customFormat="1" ht="19.5" customHeight="1">
      <x:c r="A1465" s="105"/>
      <x:c r="B1465" s="105"/>
      <x:c r="C1465" s="106"/>
      <x:c r="D1465" s="107"/>
      <x:c r="E1465" s="108"/>
      <x:c r="F1465" s="108"/>
      <x:c r="G1465" s="108"/>
      <x:c r="H1465" s="108"/>
      <x:c r="I1465" s="108"/>
      <x:c r="J1465" s="108"/>
      <x:c r="K1465" s="108"/>
      <x:c r="L1465" s="108"/>
      <x:c r="M1465" s="108"/>
      <x:c r="N1465" s="100"/>
    </x:row>
    <x:row r="1466" spans="1:14" s="5" customFormat="1" ht="23.899999999999999">
      <x:c r="A1466" s="113" t="s">
        <x:v>1329</x:v>
      </x:c>
      <x:c r="B1466" s="96" t="s">
        <x:v>210</x:v>
      </x:c>
      <x:c r="C1466" s="97"/>
      <x:c r="D1466" s="98" t="s">
        <x:v>148</x:v>
      </x:c>
      <x:c r="E1466" s="99"/>
      <x:c r="F1466" s="99"/>
      <x:c r="G1466" s="99"/>
      <x:c r="H1466" s="99"/>
      <x:c r="I1466" s="99"/>
      <x:c r="J1466" s="99"/>
      <x:c r="K1466" s="99"/>
      <x:c r="L1466" s="99"/>
      <x:c r="M1466" s="99"/>
      <x:c r="N1466" s="100"/>
    </x:row>
    <x:row r="1467" spans="1:14" s="5" customFormat="1" ht="19.5" customHeight="1">
      <x:c r="A1467" s="101" t="s">
        <x:v>153</x:v>
      </x:c>
      <x:c r="B1467" s="101" t="s">
        <x:v>281</x:v>
      </x:c>
      <x:c r="C1467" s="102">
        <x:v>0.27000000000000002</x:v>
      </x:c>
      <x:c r="D1467" s="103" t="s">
        <x:v>250</x:v>
      </x:c>
      <x:c r="E1467" s="104"/>
      <x:c r="F1467" s="104"/>
      <x:c r="G1467" s="104">
        <x:f>G1449</x:f>
        <x:v>189749</x:v>
      </x:c>
      <x:c r="H1467" s="104">
        <x:f t="shared" ref="H1467:H1476" si="274">INT(C1467*G1467)</x:f>
        <x:v>51232</x:v>
      </x:c>
      <x:c r="I1467" s="104"/>
      <x:c r="J1467" s="104"/>
      <x:c r="K1467" s="104">
        <x:f t="shared" ref="K1467:K1483" si="275">SUM(E1467,G1467,I1467)</x:f>
        <x:v>189749</x:v>
      </x:c>
      <x:c r="L1467" s="104">
        <x:f t="shared" ref="L1467:L1483" si="276">SUM(F1467,H1467,J1467)</x:f>
        <x:v>51232</x:v>
      </x:c>
      <x:c r="M1467" s="104"/>
      <x:c r="N1467" s="100"/>
    </x:row>
    <x:row r="1468" spans="1:14" s="5" customFormat="1" ht="19.5" customHeight="1">
      <x:c r="A1468" s="101" t="s">
        <x:v>862</x:v>
      </x:c>
      <x:c r="B1468" s="101" t="s">
        <x:v>281</x:v>
      </x:c>
      <x:c r="C1468" s="102">
        <x:v>0.070000000000000007</x:v>
      </x:c>
      <x:c r="D1468" s="103" t="s">
        <x:v>250</x:v>
      </x:c>
      <x:c r="E1468" s="104"/>
      <x:c r="F1468" s="104"/>
      <x:c r="G1468" s="104">
        <x:f>G1450</x:f>
        <x:v>148510</x:v>
      </x:c>
      <x:c r="H1468" s="104">
        <x:f t="shared" si="274"/>
        <x:v>10395</x:v>
      </x:c>
      <x:c r="I1468" s="104"/>
      <x:c r="J1468" s="104"/>
      <x:c r="K1468" s="104">
        <x:f t="shared" si="275"/>
        <x:v>148510</x:v>
      </x:c>
      <x:c r="L1468" s="104">
        <x:f t="shared" si="276"/>
        <x:v>10395</x:v>
      </x:c>
      <x:c r="M1468" s="104"/>
      <x:c r="N1468" s="100"/>
    </x:row>
    <x:row r="1469" spans="1:14" s="5" customFormat="1" ht="19.5" customHeight="1">
      <x:c r="A1469" s="101" t="s">
        <x:v>153</x:v>
      </x:c>
      <x:c r="B1469" s="101" t="s">
        <x:v>1251</x:v>
      </x:c>
      <x:c r="C1469" s="102">
        <x:f>ROUNDDOWN(C1467*0.7,3)</x:f>
        <x:v>0.189</x:v>
      </x:c>
      <x:c r="D1469" s="103" t="s">
        <x:v>250</x:v>
      </x:c>
      <x:c r="E1469" s="104"/>
      <x:c r="F1469" s="104"/>
      <x:c r="G1469" s="104">
        <x:f>G1467</x:f>
        <x:v>189749</x:v>
      </x:c>
      <x:c r="H1469" s="104">
        <x:f t="shared" si="274"/>
        <x:v>35862</x:v>
      </x:c>
      <x:c r="I1469" s="104"/>
      <x:c r="J1469" s="104"/>
      <x:c r="K1469" s="104">
        <x:f t="shared" si="275"/>
        <x:v>189749</x:v>
      </x:c>
      <x:c r="L1469" s="104">
        <x:f t="shared" si="276"/>
        <x:v>35862</x:v>
      </x:c>
      <x:c r="M1469" s="104"/>
      <x:c r="N1469" s="100"/>
    </x:row>
    <x:row r="1470" spans="1:14" s="5" customFormat="1" ht="19.5" customHeight="1">
      <x:c r="A1470" s="101" t="s">
        <x:v>862</x:v>
      </x:c>
      <x:c r="B1470" s="101" t="s">
        <x:v>1251</x:v>
      </x:c>
      <x:c r="C1470" s="102">
        <x:f>ROUNDDOWN(C1468*0.7,3)</x:f>
        <x:v>0.048999999999999999</x:v>
      </x:c>
      <x:c r="D1470" s="103" t="s">
        <x:v>250</x:v>
      </x:c>
      <x:c r="E1470" s="104"/>
      <x:c r="F1470" s="104"/>
      <x:c r="G1470" s="104">
        <x:f>G1468</x:f>
        <x:v>148510</x:v>
      </x:c>
      <x:c r="H1470" s="104">
        <x:f t="shared" si="274"/>
        <x:v>7276</x:v>
      </x:c>
      <x:c r="I1470" s="104"/>
      <x:c r="J1470" s="104"/>
      <x:c r="K1470" s="104">
        <x:f t="shared" si="275"/>
        <x:v>148510</x:v>
      </x:c>
      <x:c r="L1470" s="104">
        <x:f t="shared" si="276"/>
        <x:v>7276</x:v>
      </x:c>
      <x:c r="M1470" s="104"/>
      <x:c r="N1470" s="100"/>
    </x:row>
    <x:row r="1471" spans="1:14" s="5" customFormat="1" ht="19.5" customHeight="1">
      <x:c r="A1471" s="101" t="s">
        <x:v>153</x:v>
      </x:c>
      <x:c r="B1471" s="101" t="s">
        <x:v>229</x:v>
      </x:c>
      <x:c r="C1471" s="102">
        <x:v>0.19</x:v>
      </x:c>
      <x:c r="D1471" s="103" t="s">
        <x:v>250</x:v>
      </x:c>
      <x:c r="E1471" s="104"/>
      <x:c r="F1471" s="104"/>
      <x:c r="G1471" s="104">
        <x:f>G1467</x:f>
        <x:v>189749</x:v>
      </x:c>
      <x:c r="H1471" s="104">
        <x:f t="shared" si="274"/>
        <x:v>36052</x:v>
      </x:c>
      <x:c r="I1471" s="104"/>
      <x:c r="J1471" s="104"/>
      <x:c r="K1471" s="104">
        <x:f t="shared" si="275"/>
        <x:v>189749</x:v>
      </x:c>
      <x:c r="L1471" s="104">
        <x:f t="shared" si="276"/>
        <x:v>36052</x:v>
      </x:c>
      <x:c r="M1471" s="104"/>
      <x:c r="N1471" s="100"/>
    </x:row>
    <x:row r="1472" spans="1:14" s="5" customFormat="1" ht="19.5" customHeight="1">
      <x:c r="A1472" s="101" t="s">
        <x:v>862</x:v>
      </x:c>
      <x:c r="B1472" s="101" t="s">
        <x:v>229</x:v>
      </x:c>
      <x:c r="C1472" s="102">
        <x:v>0.11</x:v>
      </x:c>
      <x:c r="D1472" s="103" t="s">
        <x:v>250</x:v>
      </x:c>
      <x:c r="E1472" s="104"/>
      <x:c r="F1472" s="104"/>
      <x:c r="G1472" s="104">
        <x:f>G1468</x:f>
        <x:v>148510</x:v>
      </x:c>
      <x:c r="H1472" s="104">
        <x:f t="shared" si="274"/>
        <x:v>16336</x:v>
      </x:c>
      <x:c r="I1472" s="104"/>
      <x:c r="J1472" s="104"/>
      <x:c r="K1472" s="104">
        <x:f t="shared" si="275"/>
        <x:v>148510</x:v>
      </x:c>
      <x:c r="L1472" s="104">
        <x:f t="shared" si="276"/>
        <x:v>16336</x:v>
      </x:c>
      <x:c r="M1472" s="104"/>
      <x:c r="N1472" s="100"/>
    </x:row>
    <x:row r="1473" spans="1:14" s="5" customFormat="1" ht="19.5" customHeight="1">
      <x:c r="A1473" s="101" t="s">
        <x:v>227</x:v>
      </x:c>
      <x:c r="B1473" s="101" t="s">
        <x:v>123</x:v>
      </x:c>
      <x:c r="C1473" s="102">
        <x:v>0.37</x:v>
      </x:c>
      <x:c r="D1473" s="103" t="s">
        <x:v>220</x:v>
      </x:c>
      <x:c r="E1473" s="104">
        <x:f>E1495</x:f>
        <x:v>18321</x:v>
      </x:c>
      <x:c r="F1473" s="104">
        <x:f>INT(C1473*E1473)</x:f>
        <x:v>6778</x:v>
      </x:c>
      <x:c r="G1473" s="104">
        <x:f>G1495</x:f>
        <x:v>47849</x:v>
      </x:c>
      <x:c r="H1473" s="104">
        <x:f t="shared" si="274"/>
        <x:v>17704</x:v>
      </x:c>
      <x:c r="I1473" s="104">
        <x:f>I1495</x:f>
        <x:v>15965</x:v>
      </x:c>
      <x:c r="J1473" s="104">
        <x:f>INT(C1473*I1473)</x:f>
        <x:v>5907</x:v>
      </x:c>
      <x:c r="K1473" s="104">
        <x:f t="shared" si="275"/>
        <x:v>82135</x:v>
      </x:c>
      <x:c r="L1473" s="104">
        <x:f t="shared" si="276"/>
        <x:v>30389</x:v>
      </x:c>
      <x:c r="M1473" s="104"/>
      <x:c r="N1473" s="100"/>
    </x:row>
    <x:row r="1474" spans="1:14" s="5" customFormat="1" ht="19.5" customHeight="1">
      <x:c r="A1474" s="101" t="s">
        <x:v>153</x:v>
      </x:c>
      <x:c r="B1474" s="101" t="s">
        <x:v>1050</x:v>
      </x:c>
      <x:c r="C1474" s="102">
        <x:f>ROUNDDOWN(C1471*0.5,3)</x:f>
        <x:v>0.094999999999999996</x:v>
      </x:c>
      <x:c r="D1474" s="103" t="s">
        <x:v>250</x:v>
      </x:c>
      <x:c r="E1474" s="104"/>
      <x:c r="F1474" s="104"/>
      <x:c r="G1474" s="104">
        <x:f>G1469</x:f>
        <x:v>189749</x:v>
      </x:c>
      <x:c r="H1474" s="104">
        <x:f t="shared" si="274"/>
        <x:v>18026</x:v>
      </x:c>
      <x:c r="I1474" s="104"/>
      <x:c r="J1474" s="104"/>
      <x:c r="K1474" s="104">
        <x:f t="shared" si="275"/>
        <x:v>189749</x:v>
      </x:c>
      <x:c r="L1474" s="104">
        <x:f t="shared" si="276"/>
        <x:v>18026</x:v>
      </x:c>
      <x:c r="M1474" s="104"/>
      <x:c r="N1474" s="100"/>
    </x:row>
    <x:row r="1475" spans="1:14" s="5" customFormat="1" ht="19.5" customHeight="1">
      <x:c r="A1475" s="101" t="s">
        <x:v>862</x:v>
      </x:c>
      <x:c r="B1475" s="101" t="s">
        <x:v>1050</x:v>
      </x:c>
      <x:c r="C1475" s="102">
        <x:f>ROUNDDOWN(C1472*0.5,3)</x:f>
        <x:v>0.055000000000000004</x:v>
      </x:c>
      <x:c r="D1475" s="103" t="s">
        <x:v>250</x:v>
      </x:c>
      <x:c r="E1475" s="104"/>
      <x:c r="F1475" s="104"/>
      <x:c r="G1475" s="104">
        <x:f>G1470</x:f>
        <x:v>148510</x:v>
      </x:c>
      <x:c r="H1475" s="104">
        <x:f t="shared" si="274"/>
        <x:v>8168</x:v>
      </x:c>
      <x:c r="I1475" s="104"/>
      <x:c r="J1475" s="104"/>
      <x:c r="K1475" s="104">
        <x:f t="shared" si="275"/>
        <x:v>148510</x:v>
      </x:c>
      <x:c r="L1475" s="104">
        <x:f t="shared" si="276"/>
        <x:v>8168</x:v>
      </x:c>
      <x:c r="M1475" s="104"/>
      <x:c r="N1475" s="100"/>
    </x:row>
    <x:row r="1476" spans="1:14" s="5" customFormat="1" ht="19.5" customHeight="1">
      <x:c r="A1476" s="101" t="s">
        <x:v>227</x:v>
      </x:c>
      <x:c r="B1476" s="101" t="s">
        <x:v>1373</x:v>
      </x:c>
      <x:c r="C1476" s="102">
        <x:f>ROUNDDOWN(C1473*0.5,3)</x:f>
        <x:v>0.185</x:v>
      </x:c>
      <x:c r="D1476" s="103" t="s">
        <x:v>220</x:v>
      </x:c>
      <x:c r="E1476" s="104">
        <x:f>E1498</x:f>
        <x:v>18321</x:v>
      </x:c>
      <x:c r="F1476" s="104">
        <x:f t="shared" ref="F1476:F1483" si="277">INT(C1476*E1476)</x:f>
        <x:v>3389</x:v>
      </x:c>
      <x:c r="G1476" s="104">
        <x:f>G1498</x:f>
        <x:v>47849</x:v>
      </x:c>
      <x:c r="H1476" s="104">
        <x:f t="shared" si="274"/>
        <x:v>8852</x:v>
      </x:c>
      <x:c r="I1476" s="104">
        <x:f>I1498</x:f>
        <x:v>15965</x:v>
      </x:c>
      <x:c r="J1476" s="104">
        <x:f>INT(C1476*I1476)</x:f>
        <x:v>2953</x:v>
      </x:c>
      <x:c r="K1476" s="104">
        <x:f t="shared" si="275"/>
        <x:v>82135</x:v>
      </x:c>
      <x:c r="L1476" s="104">
        <x:f t="shared" si="276"/>
        <x:v>15194</x:v>
      </x:c>
      <x:c r="M1476" s="104"/>
      <x:c r="N1476" s="100"/>
    </x:row>
    <x:row r="1477" spans="1:14" s="5" customFormat="1" ht="19.5" customHeight="1">
      <x:c r="A1477" s="101" t="s">
        <x:v>332</x:v>
      </x:c>
      <x:c r="B1477" s="101" t="str">
        <x:f>B815</x:f>
        <x:v>삼발이, L=1500</x:v>
      </x:c>
      <x:c r="C1477" s="101">
        <x:f>C815</x:f>
        <x:v>1</x:v>
      </x:c>
      <x:c r="D1477" s="103" t="s">
        <x:v>261</x:v>
      </x:c>
      <x:c r="E1477" s="104">
        <x:f>E815</x:f>
        <x:v>5400</x:v>
      </x:c>
      <x:c r="F1477" s="104">
        <x:f t="shared" si="277"/>
        <x:v>5400</x:v>
      </x:c>
      <x:c r="G1477" s="104"/>
      <x:c r="H1477" s="104"/>
      <x:c r="I1477" s="104"/>
      <x:c r="J1477" s="104"/>
      <x:c r="K1477" s="104">
        <x:f t="shared" si="275"/>
        <x:v>5400</x:v>
      </x:c>
      <x:c r="L1477" s="104">
        <x:f t="shared" si="276"/>
        <x:v>5400</x:v>
      </x:c>
      <x:c r="M1477" s="104"/>
      <x:c r="N1477" s="100"/>
    </x:row>
    <x:row r="1478" spans="1:14" s="5" customFormat="1" ht="19.5" customHeight="1">
      <x:c r="A1478" s="101" t="s">
        <x:v>748</x:v>
      </x:c>
      <x:c r="B1478" s="101" t="s">
        <x:v>86</x:v>
      </x:c>
      <x:c r="C1478" s="101">
        <x:f>C816</x:f>
        <x:v>15</x:v>
      </x:c>
      <x:c r="D1478" s="103" t="s">
        <x:v>266</x:v>
      </x:c>
      <x:c r="E1478" s="104">
        <x:f>E1458</x:f>
        <x:v>400</x:v>
      </x:c>
      <x:c r="F1478" s="104">
        <x:f t="shared" si="277"/>
        <x:v>6000</x:v>
      </x:c>
      <x:c r="G1478" s="104"/>
      <x:c r="H1478" s="104"/>
      <x:c r="I1478" s="104"/>
      <x:c r="J1478" s="104"/>
      <x:c r="K1478" s="104">
        <x:f t="shared" si="275"/>
        <x:v>400</x:v>
      </x:c>
      <x:c r="L1478" s="104">
        <x:f t="shared" si="276"/>
        <x:v>6000</x:v>
      </x:c>
      <x:c r="M1478" s="104"/>
      <x:c r="N1478" s="100"/>
    </x:row>
    <x:row r="1479" spans="1:14" s="5" customFormat="1" ht="19.5" customHeight="1">
      <x:c r="A1479" s="101" t="s">
        <x:v>239</x:v>
      </x:c>
      <x:c r="B1479" s="101" t="s">
        <x:v>1232</x:v>
      </x:c>
      <x:c r="C1479" s="101">
        <x:f>C817</x:f>
        <x:v>7.2000000000000002</x:v>
      </x:c>
      <x:c r="D1479" s="103" t="s">
        <x:v>270</x:v>
      </x:c>
      <x:c r="E1479" s="104">
        <x:f>E1459</x:f>
        <x:v>33.299999999999997</x:v>
      </x:c>
      <x:c r="F1479" s="104">
        <x:f t="shared" si="277"/>
        <x:v>239</x:v>
      </x:c>
      <x:c r="G1479" s="104"/>
      <x:c r="H1479" s="104"/>
      <x:c r="I1479" s="104"/>
      <x:c r="J1479" s="104"/>
      <x:c r="K1479" s="104">
        <x:f t="shared" si="275"/>
        <x:v>33.299999999999997</x:v>
      </x:c>
      <x:c r="L1479" s="104">
        <x:f t="shared" si="276"/>
        <x:v>239</x:v>
      </x:c>
      <x:c r="M1479" s="104"/>
      <x:c r="N1479" s="100"/>
    </x:row>
    <x:row r="1480" spans="1:14" s="5" customFormat="1" ht="19.5" customHeight="1">
      <x:c r="A1480" s="101" t="s">
        <x:v>580</x:v>
      </x:c>
      <x:c r="B1480" s="101" t="s">
        <x:v>1337</x:v>
      </x:c>
      <x:c r="C1480" s="101">
        <x:f>C818</x:f>
        <x:v>1.7</x:v>
      </x:c>
      <x:c r="D1480" s="103" t="s">
        <x:v>270</x:v>
      </x:c>
      <x:c r="E1480" s="104">
        <x:f>E1460</x:f>
        <x:v>131</x:v>
      </x:c>
      <x:c r="F1480" s="104">
        <x:f t="shared" si="277"/>
        <x:v>222</x:v>
      </x:c>
      <x:c r="G1480" s="104"/>
      <x:c r="H1480" s="104"/>
      <x:c r="I1480" s="104"/>
      <x:c r="J1480" s="104"/>
      <x:c r="K1480" s="104">
        <x:f t="shared" si="275"/>
        <x:v>131</x:v>
      </x:c>
      <x:c r="L1480" s="104">
        <x:f t="shared" si="276"/>
        <x:v>222</x:v>
      </x:c>
      <x:c r="M1480" s="104"/>
      <x:c r="N1480" s="100"/>
    </x:row>
    <x:row r="1481" spans="1:14" s="5" customFormat="1" ht="19.5" hidden="1" customHeight="1">
      <x:c r="A1481" s="101" t="s">
        <x:v>190</x:v>
      </x:c>
      <x:c r="B1481" s="101" t="s">
        <x:v>572</x:v>
      </x:c>
      <x:c r="C1481" s="102">
        <x:f>C828</x:f>
        <x:v>0.19</x:v>
      </x:c>
      <x:c r="D1481" s="103" t="s">
        <x:v>266</x:v>
      </x:c>
      <x:c r="E1481" s="104">
        <x:f>자재단가표!D699</x:f>
        <x:v>0</x:v>
      </x:c>
      <x:c r="F1481" s="104">
        <x:f t="shared" si="277"/>
        <x:v>0</x:v>
      </x:c>
      <x:c r="G1481" s="104"/>
      <x:c r="H1481" s="104"/>
      <x:c r="I1481" s="104"/>
      <x:c r="J1481" s="104"/>
      <x:c r="K1481" s="104">
        <x:f t="shared" si="275"/>
        <x:v>0</x:v>
      </x:c>
      <x:c r="L1481" s="104">
        <x:f t="shared" si="276"/>
        <x:v>0</x:v>
      </x:c>
      <x:c r="M1481" s="104"/>
      <x:c r="N1481" s="100"/>
    </x:row>
    <x:row r="1482" spans="1:14" s="5" customFormat="1" ht="19.5" customHeight="1">
      <x:c r="A1482" s="101" t="s">
        <x:v>822</x:v>
      </x:c>
      <x:c r="B1482" s="101" t="s">
        <x:v>862</x:v>
      </x:c>
      <x:c r="C1482" s="102">
        <x:v>2</x:v>
      </x:c>
      <x:c r="D1482" s="103" t="s">
        <x:v>148</x:v>
      </x:c>
      <x:c r="E1482" s="104">
        <x:f>E820</x:f>
        <x:v>0</x:v>
      </x:c>
      <x:c r="F1482" s="104">
        <x:f t="shared" si="277"/>
        <x:v>0</x:v>
      </x:c>
      <x:c r="G1482" s="104">
        <x:f>G820</x:f>
        <x:v>1062</x:v>
      </x:c>
      <x:c r="H1482" s="104">
        <x:f>INT(C1482*G1482)</x:f>
        <x:v>2124</x:v>
      </x:c>
      <x:c r="I1482" s="104">
        <x:f>I820</x:f>
        <x:v>0</x:v>
      </x:c>
      <x:c r="J1482" s="104">
        <x:f>INT(C1482*I1482)</x:f>
        <x:v>0</x:v>
      </x:c>
      <x:c r="K1482" s="104">
        <x:f t="shared" si="275"/>
        <x:v>1062</x:v>
      </x:c>
      <x:c r="L1482" s="104">
        <x:f t="shared" si="276"/>
        <x:v>2124</x:v>
      </x:c>
      <x:c r="M1482" s="104"/>
      <x:c r="N1482" s="100"/>
    </x:row>
    <x:row r="1483" spans="1:14" s="5" customFormat="1" ht="19.5" customHeight="1">
      <x:c r="A1483" s="101" t="s">
        <x:v>540</x:v>
      </x:c>
      <x:c r="B1483" s="101" t="str">
        <x:f>B1463</x:f>
        <x:v>트럭탑재형크레인10톤, 10km</x:v>
      </x:c>
      <x:c r="C1483" s="102">
        <x:v>2</x:v>
      </x:c>
      <x:c r="D1483" s="103" t="s">
        <x:v>148</x:v>
      </x:c>
      <x:c r="E1483" s="104">
        <x:f>E821</x:f>
        <x:v>1339</x:v>
      </x:c>
      <x:c r="F1483" s="104">
        <x:f t="shared" si="277"/>
        <x:v>2678</x:v>
      </x:c>
      <x:c r="G1483" s="104">
        <x:f>G821</x:f>
        <x:v>2831</x:v>
      </x:c>
      <x:c r="H1483" s="104">
        <x:f>INT(C1483*G1483)</x:f>
        <x:v>5662</x:v>
      </x:c>
      <x:c r="I1483" s="104">
        <x:f>I821</x:f>
        <x:v>1482</x:v>
      </x:c>
      <x:c r="J1483" s="104">
        <x:f>INT(C1483*I1483)</x:f>
        <x:v>2964</x:v>
      </x:c>
      <x:c r="K1483" s="104">
        <x:f t="shared" si="275"/>
        <x:v>5652</x:v>
      </x:c>
      <x:c r="L1483" s="104">
        <x:f t="shared" si="276"/>
        <x:v>11304</x:v>
      </x:c>
      <x:c r="M1483" s="104"/>
      <x:c r="N1483" s="100"/>
    </x:row>
    <x:row r="1484" spans="1:14" s="5" customFormat="1" ht="19.5" customHeight="1">
      <x:c r="A1484" s="101" t="s">
        <x:v>533</x:v>
      </x:c>
      <x:c r="B1484" s="101"/>
      <x:c r="C1484" s="102"/>
      <x:c r="D1484" s="103"/>
      <x:c r="E1484" s="104"/>
      <x:c r="F1484" s="104">
        <x:f>SUM(F1467:F1483)</x:f>
        <x:v>24706</x:v>
      </x:c>
      <x:c r="G1484" s="104"/>
      <x:c r="H1484" s="104">
        <x:f>SUM(H1467:H1483)</x:f>
        <x:v>217689</x:v>
      </x:c>
      <x:c r="I1484" s="104"/>
      <x:c r="J1484" s="104">
        <x:f>SUM(J1467:J1483)</x:f>
        <x:v>11824</x:v>
      </x:c>
      <x:c r="K1484" s="104"/>
      <x:c r="L1484" s="104">
        <x:f>SUM(F1484,H1484,J1484)</x:f>
        <x:v>254219</x:v>
      </x:c>
      <x:c r="M1484" s="104"/>
      <x:c r="N1484" s="100"/>
    </x:row>
    <x:row r="1485" spans="1:14" s="5" customFormat="1" ht="19.5" customHeight="1">
      <x:c r="A1485" s="105"/>
      <x:c r="B1485" s="105"/>
      <x:c r="C1485" s="106"/>
      <x:c r="D1485" s="107"/>
      <x:c r="E1485" s="108"/>
      <x:c r="F1485" s="108"/>
      <x:c r="G1485" s="108"/>
      <x:c r="H1485" s="108"/>
      <x:c r="I1485" s="108"/>
      <x:c r="J1485" s="108"/>
      <x:c r="K1485" s="108"/>
      <x:c r="L1485" s="108"/>
      <x:c r="M1485" s="108"/>
      <x:c r="N1485" s="100"/>
    </x:row>
    <x:row r="1486" spans="1:14" s="5" customFormat="1" ht="23.899999999999999">
      <x:c r="A1486" s="113" t="s">
        <x:v>1300</x:v>
      </x:c>
      <x:c r="B1486" s="96" t="s">
        <x:v>242</x:v>
      </x:c>
      <x:c r="C1486" s="97"/>
      <x:c r="D1486" s="98" t="s">
        <x:v>148</x:v>
      </x:c>
      <x:c r="E1486" s="99"/>
      <x:c r="F1486" s="99"/>
      <x:c r="G1486" s="99"/>
      <x:c r="H1486" s="99"/>
      <x:c r="I1486" s="99"/>
      <x:c r="J1486" s="99"/>
      <x:c r="K1486" s="99"/>
      <x:c r="L1486" s="99"/>
      <x:c r="M1486" s="99"/>
      <x:c r="N1486" s="100"/>
    </x:row>
    <x:row r="1487" spans="1:14" s="5" customFormat="1" ht="19.5" customHeight="1">
      <x:c r="A1487" s="101" t="s">
        <x:v>153</x:v>
      </x:c>
      <x:c r="B1487" s="101" t="s">
        <x:v>281</x:v>
      </x:c>
      <x:c r="C1487" s="102">
        <x:v>0.14999999999999999</x:v>
      </x:c>
      <x:c r="D1487" s="103" t="s">
        <x:v>250</x:v>
      </x:c>
      <x:c r="E1487" s="104"/>
      <x:c r="F1487" s="104"/>
      <x:c r="G1487" s="104">
        <x:f>G1467</x:f>
        <x:v>189749</x:v>
      </x:c>
      <x:c r="H1487" s="104">
        <x:f t="shared" ref="H1487:H1498" si="278">INT(C1487*G1487)</x:f>
        <x:v>28462</x:v>
      </x:c>
      <x:c r="I1487" s="104"/>
      <x:c r="J1487" s="104"/>
      <x:c r="K1487" s="104">
        <x:f t="shared" ref="K1487:K1505" si="279">SUM(E1487,G1487,I1487)</x:f>
        <x:v>189749</x:v>
      </x:c>
      <x:c r="L1487" s="104">
        <x:f t="shared" ref="L1487:L1505" si="280">SUM(F1487,H1487,J1487)</x:f>
        <x:v>28462</x:v>
      </x:c>
      <x:c r="M1487" s="104"/>
      <x:c r="N1487" s="100"/>
    </x:row>
    <x:row r="1488" spans="1:14" s="5" customFormat="1" ht="19.5" customHeight="1">
      <x:c r="A1488" s="101" t="s">
        <x:v>862</x:v>
      </x:c>
      <x:c r="B1488" s="101" t="s">
        <x:v>281</x:v>
      </x:c>
      <x:c r="C1488" s="102">
        <x:v>0.059999999999999998</x:v>
      </x:c>
      <x:c r="D1488" s="103" t="s">
        <x:v>250</x:v>
      </x:c>
      <x:c r="E1488" s="104"/>
      <x:c r="F1488" s="104"/>
      <x:c r="G1488" s="104">
        <x:f>G1468</x:f>
        <x:v>148510</x:v>
      </x:c>
      <x:c r="H1488" s="104">
        <x:f t="shared" si="278"/>
        <x:v>8910</x:v>
      </x:c>
      <x:c r="I1488" s="104"/>
      <x:c r="J1488" s="104"/>
      <x:c r="K1488" s="104">
        <x:f t="shared" si="279"/>
        <x:v>148510</x:v>
      </x:c>
      <x:c r="L1488" s="104">
        <x:f t="shared" si="280"/>
        <x:v>8910</x:v>
      </x:c>
      <x:c r="M1488" s="104"/>
      <x:c r="N1488" s="100"/>
    </x:row>
    <x:row r="1489" spans="1:14" s="5" customFormat="1" ht="19.5" customHeight="1">
      <x:c r="A1489" s="101" t="s">
        <x:v>227</x:v>
      </x:c>
      <x:c r="B1489" s="101" t="s">
        <x:v>123</x:v>
      </x:c>
      <x:c r="C1489" s="102">
        <x:v>0.48999999999999999</x:v>
      </x:c>
      <x:c r="D1489" s="103" t="s">
        <x:v>220</x:v>
      </x:c>
      <x:c r="E1489" s="104">
        <x:f>E1476</x:f>
        <x:v>18321</x:v>
      </x:c>
      <x:c r="F1489" s="104">
        <x:f>INT(C1489*E1489)</x:f>
        <x:v>8977</x:v>
      </x:c>
      <x:c r="G1489" s="104">
        <x:f>G1476</x:f>
        <x:v>47849</x:v>
      </x:c>
      <x:c r="H1489" s="104">
        <x:f t="shared" si="278"/>
        <x:v>23446</x:v>
      </x:c>
      <x:c r="I1489" s="104">
        <x:f>I1476</x:f>
        <x:v>15965</x:v>
      </x:c>
      <x:c r="J1489" s="104">
        <x:f>INT(C1489*I1489)</x:f>
        <x:v>7822</x:v>
      </x:c>
      <x:c r="K1489" s="104">
        <x:f t="shared" si="279"/>
        <x:v>82135</x:v>
      </x:c>
      <x:c r="L1489" s="104">
        <x:f t="shared" si="280"/>
        <x:v>40245</x:v>
      </x:c>
      <x:c r="M1489" s="104"/>
      <x:c r="N1489" s="100"/>
    </x:row>
    <x:row r="1490" spans="1:14" s="5" customFormat="1" ht="19.5" customHeight="1">
      <x:c r="A1490" s="101" t="s">
        <x:v>153</x:v>
      </x:c>
      <x:c r="B1490" s="101" t="s">
        <x:v>1251</x:v>
      </x:c>
      <x:c r="C1490" s="102">
        <x:f>ROUNDDOWN(C1487*0.7,3)</x:f>
        <x:v>0.105</x:v>
      </x:c>
      <x:c r="D1490" s="103" t="s">
        <x:v>250</x:v>
      </x:c>
      <x:c r="E1490" s="104"/>
      <x:c r="F1490" s="104"/>
      <x:c r="G1490" s="104">
        <x:f>G1487</x:f>
        <x:v>189749</x:v>
      </x:c>
      <x:c r="H1490" s="104">
        <x:f t="shared" si="278"/>
        <x:v>19923</x:v>
      </x:c>
      <x:c r="I1490" s="104"/>
      <x:c r="J1490" s="104"/>
      <x:c r="K1490" s="104">
        <x:f t="shared" si="279"/>
        <x:v>189749</x:v>
      </x:c>
      <x:c r="L1490" s="104">
        <x:f t="shared" si="280"/>
        <x:v>19923</x:v>
      </x:c>
      <x:c r="M1490" s="104"/>
      <x:c r="N1490" s="100"/>
    </x:row>
    <x:row r="1491" spans="1:14" s="5" customFormat="1" ht="19.5" customHeight="1">
      <x:c r="A1491" s="101" t="s">
        <x:v>862</x:v>
      </x:c>
      <x:c r="B1491" s="101" t="s">
        <x:v>1251</x:v>
      </x:c>
      <x:c r="C1491" s="102">
        <x:f>ROUNDDOWN(C1488*0.7,3)</x:f>
        <x:v>0.042000000000000004</x:v>
      </x:c>
      <x:c r="D1491" s="103" t="s">
        <x:v>250</x:v>
      </x:c>
      <x:c r="E1491" s="104"/>
      <x:c r="F1491" s="104"/>
      <x:c r="G1491" s="104">
        <x:f>G1488</x:f>
        <x:v>148510</x:v>
      </x:c>
      <x:c r="H1491" s="104">
        <x:f t="shared" si="278"/>
        <x:v>6237</x:v>
      </x:c>
      <x:c r="I1491" s="104"/>
      <x:c r="J1491" s="104"/>
      <x:c r="K1491" s="104">
        <x:f t="shared" si="279"/>
        <x:v>148510</x:v>
      </x:c>
      <x:c r="L1491" s="104">
        <x:f t="shared" si="280"/>
        <x:v>6237</x:v>
      </x:c>
      <x:c r="M1491" s="104"/>
      <x:c r="N1491" s="100"/>
    </x:row>
    <x:row r="1492" spans="1:14" s="5" customFormat="1" ht="19.5" customHeight="1">
      <x:c r="A1492" s="101" t="s">
        <x:v>227</x:v>
      </x:c>
      <x:c r="B1492" s="101" t="s">
        <x:v>1095</x:v>
      </x:c>
      <x:c r="C1492" s="102">
        <x:f>ROUNDDOWN(C1489*0.7,3)</x:f>
        <x:v>0.34300000000000003</x:v>
      </x:c>
      <x:c r="D1492" s="103" t="s">
        <x:v>220</x:v>
      </x:c>
      <x:c r="E1492" s="104">
        <x:f>E1489</x:f>
        <x:v>18321</x:v>
      </x:c>
      <x:c r="F1492" s="104">
        <x:f>INT(C1492*E1492)</x:f>
        <x:v>6284</x:v>
      </x:c>
      <x:c r="G1492" s="104">
        <x:f>G1489</x:f>
        <x:v>47849</x:v>
      </x:c>
      <x:c r="H1492" s="104">
        <x:f t="shared" si="278"/>
        <x:v>16412</x:v>
      </x:c>
      <x:c r="I1492" s="104">
        <x:f>I1489</x:f>
        <x:v>15965</x:v>
      </x:c>
      <x:c r="J1492" s="104">
        <x:f>INT(C1492*I1492)</x:f>
        <x:v>5475</x:v>
      </x:c>
      <x:c r="K1492" s="104">
        <x:f t="shared" si="279"/>
        <x:v>82135</x:v>
      </x:c>
      <x:c r="L1492" s="104">
        <x:f t="shared" si="280"/>
        <x:v>28171</x:v>
      </x:c>
      <x:c r="M1492" s="104"/>
      <x:c r="N1492" s="100"/>
    </x:row>
    <x:row r="1493" spans="1:14" s="5" customFormat="1" ht="19.5" customHeight="1">
      <x:c r="A1493" s="101" t="s">
        <x:v>153</x:v>
      </x:c>
      <x:c r="B1493" s="101" t="s">
        <x:v>229</x:v>
      </x:c>
      <x:c r="C1493" s="102">
        <x:v>0.19</x:v>
      </x:c>
      <x:c r="D1493" s="103" t="s">
        <x:v>250</x:v>
      </x:c>
      <x:c r="E1493" s="104"/>
      <x:c r="F1493" s="104"/>
      <x:c r="G1493" s="104">
        <x:f>G1487</x:f>
        <x:v>189749</x:v>
      </x:c>
      <x:c r="H1493" s="104">
        <x:f t="shared" si="278"/>
        <x:v>36052</x:v>
      </x:c>
      <x:c r="I1493" s="104"/>
      <x:c r="J1493" s="104"/>
      <x:c r="K1493" s="104">
        <x:f t="shared" si="279"/>
        <x:v>189749</x:v>
      </x:c>
      <x:c r="L1493" s="104">
        <x:f t="shared" si="280"/>
        <x:v>36052</x:v>
      </x:c>
      <x:c r="M1493" s="104"/>
      <x:c r="N1493" s="100"/>
    </x:row>
    <x:row r="1494" spans="1:14" s="5" customFormat="1" ht="19.5" customHeight="1">
      <x:c r="A1494" s="101" t="s">
        <x:v>862</x:v>
      </x:c>
      <x:c r="B1494" s="101" t="s">
        <x:v>229</x:v>
      </x:c>
      <x:c r="C1494" s="102">
        <x:v>0.11</x:v>
      </x:c>
      <x:c r="D1494" s="103" t="s">
        <x:v>250</x:v>
      </x:c>
      <x:c r="E1494" s="104"/>
      <x:c r="F1494" s="104"/>
      <x:c r="G1494" s="104">
        <x:f>G1488</x:f>
        <x:v>148510</x:v>
      </x:c>
      <x:c r="H1494" s="104">
        <x:f t="shared" si="278"/>
        <x:v>16336</x:v>
      </x:c>
      <x:c r="I1494" s="104"/>
      <x:c r="J1494" s="104"/>
      <x:c r="K1494" s="104">
        <x:f t="shared" si="279"/>
        <x:v>148510</x:v>
      </x:c>
      <x:c r="L1494" s="104">
        <x:f t="shared" si="280"/>
        <x:v>16336</x:v>
      </x:c>
      <x:c r="M1494" s="104"/>
      <x:c r="N1494" s="100"/>
    </x:row>
    <x:row r="1495" spans="1:14" s="5" customFormat="1" ht="19.5" customHeight="1">
      <x:c r="A1495" s="101" t="s">
        <x:v>227</x:v>
      </x:c>
      <x:c r="B1495" s="101" t="s">
        <x:v>1245</x:v>
      </x:c>
      <x:c r="C1495" s="102">
        <x:v>0.37</x:v>
      </x:c>
      <x:c r="D1495" s="103" t="s">
        <x:v>220</x:v>
      </x:c>
      <x:c r="E1495" s="104">
        <x:f>E1498</x:f>
        <x:v>18321</x:v>
      </x:c>
      <x:c r="F1495" s="104">
        <x:f>INT(C1495*E1495)</x:f>
        <x:v>6778</x:v>
      </x:c>
      <x:c r="G1495" s="104">
        <x:f>G1498</x:f>
        <x:v>47849</x:v>
      </x:c>
      <x:c r="H1495" s="104">
        <x:f t="shared" si="278"/>
        <x:v>17704</x:v>
      </x:c>
      <x:c r="I1495" s="104">
        <x:f>I1498</x:f>
        <x:v>15965</x:v>
      </x:c>
      <x:c r="J1495" s="104">
        <x:f>INT(C1495*I1495)</x:f>
        <x:v>5907</x:v>
      </x:c>
      <x:c r="K1495" s="104">
        <x:f t="shared" si="279"/>
        <x:v>82135</x:v>
      </x:c>
      <x:c r="L1495" s="104">
        <x:f t="shared" si="280"/>
        <x:v>30389</x:v>
      </x:c>
      <x:c r="M1495" s="104"/>
      <x:c r="N1495" s="100"/>
    </x:row>
    <x:row r="1496" spans="1:14" s="5" customFormat="1" ht="19.5" customHeight="1">
      <x:c r="A1496" s="101" t="s">
        <x:v>153</x:v>
      </x:c>
      <x:c r="B1496" s="101" t="s">
        <x:v>1050</x:v>
      </x:c>
      <x:c r="C1496" s="102">
        <x:f>ROUNDDOWN(C1493*0.5,3)</x:f>
        <x:v>0.094999999999999996</x:v>
      </x:c>
      <x:c r="D1496" s="103" t="s">
        <x:v>250</x:v>
      </x:c>
      <x:c r="E1496" s="104"/>
      <x:c r="F1496" s="104"/>
      <x:c r="G1496" s="104">
        <x:f>G1490</x:f>
        <x:v>189749</x:v>
      </x:c>
      <x:c r="H1496" s="104">
        <x:f t="shared" si="278"/>
        <x:v>18026</x:v>
      </x:c>
      <x:c r="I1496" s="104"/>
      <x:c r="J1496" s="104"/>
      <x:c r="K1496" s="104">
        <x:f t="shared" si="279"/>
        <x:v>189749</x:v>
      </x:c>
      <x:c r="L1496" s="104">
        <x:f t="shared" si="280"/>
        <x:v>18026</x:v>
      </x:c>
      <x:c r="M1496" s="104"/>
      <x:c r="N1496" s="100"/>
    </x:row>
    <x:row r="1497" spans="1:14" s="5" customFormat="1" ht="19.5" customHeight="1">
      <x:c r="A1497" s="101" t="s">
        <x:v>862</x:v>
      </x:c>
      <x:c r="B1497" s="101" t="s">
        <x:v>1050</x:v>
      </x:c>
      <x:c r="C1497" s="102">
        <x:f>ROUNDDOWN(C1494*0.5,3)</x:f>
        <x:v>0.055000000000000004</x:v>
      </x:c>
      <x:c r="D1497" s="103" t="s">
        <x:v>250</x:v>
      </x:c>
      <x:c r="E1497" s="104"/>
      <x:c r="F1497" s="104"/>
      <x:c r="G1497" s="104">
        <x:f>G1491</x:f>
        <x:v>148510</x:v>
      </x:c>
      <x:c r="H1497" s="104">
        <x:f t="shared" si="278"/>
        <x:v>8168</x:v>
      </x:c>
      <x:c r="I1497" s="104"/>
      <x:c r="J1497" s="104"/>
      <x:c r="K1497" s="104">
        <x:f t="shared" si="279"/>
        <x:v>148510</x:v>
      </x:c>
      <x:c r="L1497" s="104">
        <x:f t="shared" si="280"/>
        <x:v>8168</x:v>
      </x:c>
      <x:c r="M1497" s="104"/>
      <x:c r="N1497" s="100"/>
    </x:row>
    <x:row r="1498" spans="1:14" s="5" customFormat="1" ht="19.5" customHeight="1">
      <x:c r="A1498" s="101" t="s">
        <x:v>227</x:v>
      </x:c>
      <x:c r="B1498" s="101" t="s">
        <x:v>1373</x:v>
      </x:c>
      <x:c r="C1498" s="102">
        <x:f>ROUNDDOWN(C1495*0.5,3)</x:f>
        <x:v>0.185</x:v>
      </x:c>
      <x:c r="D1498" s="103" t="s">
        <x:v>220</x:v>
      </x:c>
      <x:c r="E1498" s="104">
        <x:f>E830</x:f>
        <x:v>18321</x:v>
      </x:c>
      <x:c r="F1498" s="104">
        <x:f t="shared" ref="F1498:F1505" si="281">INT(C1498*E1498)</x:f>
        <x:v>3389</x:v>
      </x:c>
      <x:c r="G1498" s="104">
        <x:f>G830</x:f>
        <x:v>47849</x:v>
      </x:c>
      <x:c r="H1498" s="104">
        <x:f t="shared" si="278"/>
        <x:v>8852</x:v>
      </x:c>
      <x:c r="I1498" s="104">
        <x:f>I830</x:f>
        <x:v>15965</x:v>
      </x:c>
      <x:c r="J1498" s="104">
        <x:f>INT(C1498*I1498)</x:f>
        <x:v>2953</x:v>
      </x:c>
      <x:c r="K1498" s="104">
        <x:f t="shared" si="279"/>
        <x:v>82135</x:v>
      </x:c>
      <x:c r="L1498" s="104">
        <x:f t="shared" si="280"/>
        <x:v>15194</x:v>
      </x:c>
      <x:c r="M1498" s="104"/>
      <x:c r="N1498" s="100"/>
    </x:row>
    <x:row r="1499" spans="1:14" s="5" customFormat="1" ht="19.5" customHeight="1">
      <x:c r="A1499" s="101" t="s">
        <x:v>332</x:v>
      </x:c>
      <x:c r="B1499" s="101" t="str">
        <x:f>B831</x:f>
        <x:v>삼발이, L=1500</x:v>
      </x:c>
      <x:c r="C1499" s="101">
        <x:f>C831</x:f>
        <x:v>1</x:v>
      </x:c>
      <x:c r="D1499" s="103" t="s">
        <x:v>261</x:v>
      </x:c>
      <x:c r="E1499" s="104">
        <x:f>E831</x:f>
        <x:v>5400</x:v>
      </x:c>
      <x:c r="F1499" s="104">
        <x:f t="shared" si="281"/>
        <x:v>5400</x:v>
      </x:c>
      <x:c r="G1499" s="104"/>
      <x:c r="H1499" s="104"/>
      <x:c r="I1499" s="104"/>
      <x:c r="J1499" s="104"/>
      <x:c r="K1499" s="104">
        <x:f t="shared" si="279"/>
        <x:v>5400</x:v>
      </x:c>
      <x:c r="L1499" s="104">
        <x:f t="shared" si="280"/>
        <x:v>5400</x:v>
      </x:c>
      <x:c r="M1499" s="104"/>
      <x:c r="N1499" s="100"/>
    </x:row>
    <x:row r="1500" spans="1:14" s="5" customFormat="1" ht="19.5" customHeight="1">
      <x:c r="A1500" s="101" t="s">
        <x:v>748</x:v>
      </x:c>
      <x:c r="B1500" s="101" t="s">
        <x:v>86</x:v>
      </x:c>
      <x:c r="C1500" s="101">
        <x:f>C832</x:f>
        <x:v>15</x:v>
      </x:c>
      <x:c r="D1500" s="103" t="s">
        <x:v>266</x:v>
      </x:c>
      <x:c r="E1500" s="104">
        <x:f>E1478</x:f>
        <x:v>400</x:v>
      </x:c>
      <x:c r="F1500" s="104">
        <x:f t="shared" si="281"/>
        <x:v>6000</x:v>
      </x:c>
      <x:c r="G1500" s="104"/>
      <x:c r="H1500" s="104"/>
      <x:c r="I1500" s="104"/>
      <x:c r="J1500" s="104"/>
      <x:c r="K1500" s="104">
        <x:f t="shared" si="279"/>
        <x:v>400</x:v>
      </x:c>
      <x:c r="L1500" s="104">
        <x:f t="shared" si="280"/>
        <x:v>6000</x:v>
      </x:c>
      <x:c r="M1500" s="104"/>
      <x:c r="N1500" s="100"/>
    </x:row>
    <x:row r="1501" spans="1:14" s="5" customFormat="1" ht="19.5" customHeight="1">
      <x:c r="A1501" s="101" t="s">
        <x:v>239</x:v>
      </x:c>
      <x:c r="B1501" s="101" t="s">
        <x:v>1232</x:v>
      </x:c>
      <x:c r="C1501" s="101">
        <x:f>C833</x:f>
        <x:v>10.4</x:v>
      </x:c>
      <x:c r="D1501" s="103" t="s">
        <x:v>270</x:v>
      </x:c>
      <x:c r="E1501" s="104">
        <x:f>E1479</x:f>
        <x:v>33.299999999999997</x:v>
      </x:c>
      <x:c r="F1501" s="104">
        <x:f t="shared" si="281"/>
        <x:v>346</x:v>
      </x:c>
      <x:c r="G1501" s="104"/>
      <x:c r="H1501" s="104"/>
      <x:c r="I1501" s="104"/>
      <x:c r="J1501" s="104"/>
      <x:c r="K1501" s="104">
        <x:f t="shared" si="279"/>
        <x:v>33.299999999999997</x:v>
      </x:c>
      <x:c r="L1501" s="104">
        <x:f t="shared" si="280"/>
        <x:v>346</x:v>
      </x:c>
      <x:c r="M1501" s="104"/>
      <x:c r="N1501" s="100"/>
    </x:row>
    <x:row r="1502" spans="1:14" s="5" customFormat="1" ht="19.5" customHeight="1">
      <x:c r="A1502" s="101" t="s">
        <x:v>580</x:v>
      </x:c>
      <x:c r="B1502" s="101" t="s">
        <x:v>1337</x:v>
      </x:c>
      <x:c r="C1502" s="101">
        <x:f>C834</x:f>
        <x:v>2.1000000000000001</x:v>
      </x:c>
      <x:c r="D1502" s="103" t="s">
        <x:v>270</x:v>
      </x:c>
      <x:c r="E1502" s="104">
        <x:f>E1480</x:f>
        <x:v>131</x:v>
      </x:c>
      <x:c r="F1502" s="104">
        <x:f t="shared" si="281"/>
        <x:v>275</x:v>
      </x:c>
      <x:c r="G1502" s="104"/>
      <x:c r="H1502" s="104"/>
      <x:c r="I1502" s="104"/>
      <x:c r="J1502" s="104"/>
      <x:c r="K1502" s="104">
        <x:f t="shared" si="279"/>
        <x:v>131</x:v>
      </x:c>
      <x:c r="L1502" s="104">
        <x:f t="shared" si="280"/>
        <x:v>275</x:v>
      </x:c>
      <x:c r="M1502" s="104"/>
      <x:c r="N1502" s="100"/>
    </x:row>
    <x:row r="1503" spans="1:14" s="5" customFormat="1" ht="19.5" hidden="1" customHeight="1">
      <x:c r="A1503" s="101" t="s">
        <x:v>190</x:v>
      </x:c>
      <x:c r="B1503" s="101" t="s">
        <x:v>572</x:v>
      </x:c>
      <x:c r="C1503" s="102">
        <x:f>C847</x:f>
        <x:v>1</x:v>
      </x:c>
      <x:c r="D1503" s="103" t="s">
        <x:v>266</x:v>
      </x:c>
      <x:c r="E1503" s="104">
        <x:f>자재단가표!D717</x:f>
        <x:v>0</x:v>
      </x:c>
      <x:c r="F1503" s="104">
        <x:f t="shared" si="281"/>
        <x:v>0</x:v>
      </x:c>
      <x:c r="G1503" s="104"/>
      <x:c r="H1503" s="104"/>
      <x:c r="I1503" s="104"/>
      <x:c r="J1503" s="104"/>
      <x:c r="K1503" s="104">
        <x:f t="shared" si="279"/>
        <x:v>0</x:v>
      </x:c>
      <x:c r="L1503" s="104">
        <x:f t="shared" si="280"/>
        <x:v>0</x:v>
      </x:c>
      <x:c r="M1503" s="104"/>
      <x:c r="N1503" s="100"/>
    </x:row>
    <x:row r="1504" spans="1:14" s="5" customFormat="1" ht="19.5" customHeight="1">
      <x:c r="A1504" s="101" t="s">
        <x:v>822</x:v>
      </x:c>
      <x:c r="B1504" s="101" t="s">
        <x:v>1423</x:v>
      </x:c>
      <x:c r="C1504" s="102">
        <x:v>2</x:v>
      </x:c>
      <x:c r="D1504" s="103" t="s">
        <x:v>148</x:v>
      </x:c>
      <x:c r="E1504" s="104">
        <x:f>E836</x:f>
        <x:v>989</x:v>
      </x:c>
      <x:c r="F1504" s="104">
        <x:f t="shared" si="281"/>
        <x:v>1978</x:v>
      </x:c>
      <x:c r="G1504" s="104">
        <x:f>G836</x:f>
        <x:v>2093</x:v>
      </x:c>
      <x:c r="H1504" s="104">
        <x:f>INT(C1504*G1504)</x:f>
        <x:v>4186</x:v>
      </x:c>
      <x:c r="I1504" s="104">
        <x:f>I836</x:f>
        <x:v>1095</x:v>
      </x:c>
      <x:c r="J1504" s="104">
        <x:f>INT(C1504*I1504)</x:f>
        <x:v>2190</x:v>
      </x:c>
      <x:c r="K1504" s="104">
        <x:f t="shared" si="279"/>
        <x:v>4177</x:v>
      </x:c>
      <x:c r="L1504" s="104">
        <x:f t="shared" si="280"/>
        <x:v>8354</x:v>
      </x:c>
      <x:c r="M1504" s="104"/>
      <x:c r="N1504" s="100"/>
    </x:row>
    <x:row r="1505" spans="1:14" s="5" customFormat="1" ht="19.5" customHeight="1">
      <x:c r="A1505" s="101" t="s">
        <x:v>540</x:v>
      </x:c>
      <x:c r="B1505" s="101" t="s">
        <x:v>926</x:v>
      </x:c>
      <x:c r="C1505" s="102">
        <x:v>2</x:v>
      </x:c>
      <x:c r="D1505" s="103" t="s">
        <x:v>148</x:v>
      </x:c>
      <x:c r="E1505" s="104">
        <x:f>E837</x:f>
        <x:v>1334</x:v>
      </x:c>
      <x:c r="F1505" s="104">
        <x:f t="shared" si="281"/>
        <x:v>2668</x:v>
      </x:c>
      <x:c r="G1505" s="104">
        <x:f>G837</x:f>
        <x:v>2821</x:v>
      </x:c>
      <x:c r="H1505" s="104">
        <x:f>INT(C1505*G1505)</x:f>
        <x:v>5642</x:v>
      </x:c>
      <x:c r="I1505" s="104">
        <x:f>I837</x:f>
        <x:v>1477</x:v>
      </x:c>
      <x:c r="J1505" s="104">
        <x:f>INT(C1505*I1505)</x:f>
        <x:v>2954</x:v>
      </x:c>
      <x:c r="K1505" s="104">
        <x:f t="shared" si="279"/>
        <x:v>5632</x:v>
      </x:c>
      <x:c r="L1505" s="104">
        <x:f t="shared" si="280"/>
        <x:v>11264</x:v>
      </x:c>
      <x:c r="M1505" s="104"/>
      <x:c r="N1505" s="100"/>
    </x:row>
    <x:row r="1506" spans="1:14" s="5" customFormat="1" ht="19.5" customHeight="1">
      <x:c r="A1506" s="101" t="s">
        <x:v>533</x:v>
      </x:c>
      <x:c r="B1506" s="101"/>
      <x:c r="C1506" s="102"/>
      <x:c r="D1506" s="103"/>
      <x:c r="E1506" s="104"/>
      <x:c r="F1506" s="104">
        <x:f>SUM(F1487:F1505)</x:f>
        <x:v>42095</x:v>
      </x:c>
      <x:c r="G1506" s="104"/>
      <x:c r="H1506" s="104">
        <x:f>SUM(H1487:H1505)</x:f>
        <x:v>218356</x:v>
      </x:c>
      <x:c r="I1506" s="104"/>
      <x:c r="J1506" s="104">
        <x:f>SUM(J1487:J1505)</x:f>
        <x:v>27301</x:v>
      </x:c>
      <x:c r="K1506" s="104"/>
      <x:c r="L1506" s="104">
        <x:f>SUM(F1506,H1506,J1506)</x:f>
        <x:v>287752</x:v>
      </x:c>
      <x:c r="M1506" s="104"/>
      <x:c r="N1506" s="100"/>
    </x:row>
    <x:row r="1507" spans="1:14" s="5" customFormat="1" ht="19.5" customHeight="1">
      <x:c r="A1507" s="105"/>
      <x:c r="B1507" s="105"/>
      <x:c r="C1507" s="106"/>
      <x:c r="D1507" s="107"/>
      <x:c r="E1507" s="108"/>
      <x:c r="F1507" s="108"/>
      <x:c r="G1507" s="108"/>
      <x:c r="H1507" s="108"/>
      <x:c r="I1507" s="108"/>
      <x:c r="J1507" s="108"/>
      <x:c r="K1507" s="108"/>
      <x:c r="L1507" s="108"/>
      <x:c r="M1507" s="108"/>
      <x:c r="N1507" s="100"/>
    </x:row>
    <x:row r="1508" spans="1:14" s="5" customFormat="1" ht="23.899999999999999">
      <x:c r="A1508" s="113" t="s">
        <x:v>1265</x:v>
      </x:c>
      <x:c r="B1508" s="96" t="s">
        <x:v>327</x:v>
      </x:c>
      <x:c r="C1508" s="97"/>
      <x:c r="D1508" s="98" t="s">
        <x:v>148</x:v>
      </x:c>
      <x:c r="E1508" s="99"/>
      <x:c r="F1508" s="99"/>
      <x:c r="G1508" s="99"/>
      <x:c r="H1508" s="99"/>
      <x:c r="I1508" s="99"/>
      <x:c r="J1508" s="99"/>
      <x:c r="K1508" s="99"/>
      <x:c r="L1508" s="99"/>
      <x:c r="M1508" s="99"/>
      <x:c r="N1508" s="100"/>
    </x:row>
    <x:row r="1509" spans="1:14" s="5" customFormat="1" ht="19.5" customHeight="1">
      <x:c r="A1509" s="101" t="s">
        <x:v>153</x:v>
      </x:c>
      <x:c r="B1509" s="101" t="s">
        <x:v>281</x:v>
      </x:c>
      <x:c r="C1509" s="102">
        <x:v>0.14999999999999999</x:v>
      </x:c>
      <x:c r="D1509" s="103" t="s">
        <x:v>250</x:v>
      </x:c>
      <x:c r="E1509" s="104"/>
      <x:c r="F1509" s="104"/>
      <x:c r="G1509" s="104">
        <x:f>G1490</x:f>
        <x:v>189749</x:v>
      </x:c>
      <x:c r="H1509" s="104">
        <x:f t="shared" ref="H1509:H1520" si="282">INT(C1509*G1509)</x:f>
        <x:v>28462</x:v>
      </x:c>
      <x:c r="I1509" s="104"/>
      <x:c r="J1509" s="104"/>
      <x:c r="K1509" s="104">
        <x:f t="shared" ref="K1509:K1527" si="283">SUM(E1509,G1509,I1509)</x:f>
        <x:v>189749</x:v>
      </x:c>
      <x:c r="L1509" s="104">
        <x:f t="shared" ref="L1509:L1527" si="284">SUM(F1509,H1509,J1509)</x:f>
        <x:v>28462</x:v>
      </x:c>
      <x:c r="M1509" s="104"/>
      <x:c r="N1509" s="100"/>
    </x:row>
    <x:row r="1510" spans="1:14" s="5" customFormat="1" ht="19.5" customHeight="1">
      <x:c r="A1510" s="101" t="s">
        <x:v>862</x:v>
      </x:c>
      <x:c r="B1510" s="101" t="s">
        <x:v>281</x:v>
      </x:c>
      <x:c r="C1510" s="102">
        <x:v>0.059999999999999998</x:v>
      </x:c>
      <x:c r="D1510" s="103" t="s">
        <x:v>250</x:v>
      </x:c>
      <x:c r="E1510" s="104"/>
      <x:c r="F1510" s="104"/>
      <x:c r="G1510" s="104">
        <x:f>G1491</x:f>
        <x:v>148510</x:v>
      </x:c>
      <x:c r="H1510" s="104">
        <x:f t="shared" si="282"/>
        <x:v>8910</x:v>
      </x:c>
      <x:c r="I1510" s="104"/>
      <x:c r="J1510" s="104"/>
      <x:c r="K1510" s="104">
        <x:f t="shared" si="283"/>
        <x:v>148510</x:v>
      </x:c>
      <x:c r="L1510" s="104">
        <x:f t="shared" si="284"/>
        <x:v>8910</x:v>
      </x:c>
      <x:c r="M1510" s="104"/>
      <x:c r="N1510" s="100"/>
    </x:row>
    <x:row r="1511" spans="1:14" s="5" customFormat="1" ht="19.5" customHeight="1">
      <x:c r="A1511" s="101" t="s">
        <x:v>227</x:v>
      </x:c>
      <x:c r="B1511" s="101" t="s">
        <x:v>123</x:v>
      </x:c>
      <x:c r="C1511" s="102">
        <x:v>0.48999999999999999</x:v>
      </x:c>
      <x:c r="D1511" s="103" t="s">
        <x:v>220</x:v>
      </x:c>
      <x:c r="E1511" s="104">
        <x:f>E1498</x:f>
        <x:v>18321</x:v>
      </x:c>
      <x:c r="F1511" s="104">
        <x:f>INT(C1511*E1511)</x:f>
        <x:v>8977</x:v>
      </x:c>
      <x:c r="G1511" s="104">
        <x:f>G1498</x:f>
        <x:v>47849</x:v>
      </x:c>
      <x:c r="H1511" s="104">
        <x:f t="shared" si="282"/>
        <x:v>23446</x:v>
      </x:c>
      <x:c r="I1511" s="104">
        <x:f>I1498</x:f>
        <x:v>15965</x:v>
      </x:c>
      <x:c r="J1511" s="104">
        <x:f>INT(C1511*I1511)</x:f>
        <x:v>7822</x:v>
      </x:c>
      <x:c r="K1511" s="104">
        <x:f t="shared" si="283"/>
        <x:v>82135</x:v>
      </x:c>
      <x:c r="L1511" s="104">
        <x:f t="shared" si="284"/>
        <x:v>40245</x:v>
      </x:c>
      <x:c r="M1511" s="104"/>
      <x:c r="N1511" s="100"/>
    </x:row>
    <x:row r="1512" spans="1:14" s="5" customFormat="1" ht="19.5" customHeight="1">
      <x:c r="A1512" s="101" t="s">
        <x:v>153</x:v>
      </x:c>
      <x:c r="B1512" s="101" t="s">
        <x:v>1251</x:v>
      </x:c>
      <x:c r="C1512" s="102">
        <x:f>ROUNDDOWN(C1509*0.7,3)</x:f>
        <x:v>0.105</x:v>
      </x:c>
      <x:c r="D1512" s="103" t="s">
        <x:v>250</x:v>
      </x:c>
      <x:c r="E1512" s="104"/>
      <x:c r="F1512" s="104"/>
      <x:c r="G1512" s="104">
        <x:f>G1509</x:f>
        <x:v>189749</x:v>
      </x:c>
      <x:c r="H1512" s="104">
        <x:f t="shared" si="282"/>
        <x:v>19923</x:v>
      </x:c>
      <x:c r="I1512" s="104"/>
      <x:c r="J1512" s="104"/>
      <x:c r="K1512" s="104">
        <x:f t="shared" si="283"/>
        <x:v>189749</x:v>
      </x:c>
      <x:c r="L1512" s="104">
        <x:f t="shared" si="284"/>
        <x:v>19923</x:v>
      </x:c>
      <x:c r="M1512" s="104"/>
      <x:c r="N1512" s="100"/>
    </x:row>
    <x:row r="1513" spans="1:14" s="5" customFormat="1" ht="19.5" customHeight="1">
      <x:c r="A1513" s="101" t="s">
        <x:v>862</x:v>
      </x:c>
      <x:c r="B1513" s="101" t="s">
        <x:v>1251</x:v>
      </x:c>
      <x:c r="C1513" s="102">
        <x:f>ROUNDDOWN(C1510*0.7,3)</x:f>
        <x:v>0.042000000000000004</x:v>
      </x:c>
      <x:c r="D1513" s="103" t="s">
        <x:v>250</x:v>
      </x:c>
      <x:c r="E1513" s="104"/>
      <x:c r="F1513" s="104"/>
      <x:c r="G1513" s="104">
        <x:f>G1510</x:f>
        <x:v>148510</x:v>
      </x:c>
      <x:c r="H1513" s="104">
        <x:f t="shared" si="282"/>
        <x:v>6237</x:v>
      </x:c>
      <x:c r="I1513" s="104"/>
      <x:c r="J1513" s="104"/>
      <x:c r="K1513" s="104">
        <x:f t="shared" si="283"/>
        <x:v>148510</x:v>
      </x:c>
      <x:c r="L1513" s="104">
        <x:f t="shared" si="284"/>
        <x:v>6237</x:v>
      </x:c>
      <x:c r="M1513" s="104"/>
      <x:c r="N1513" s="100"/>
    </x:row>
    <x:row r="1514" spans="1:14" s="5" customFormat="1" ht="19.5" customHeight="1">
      <x:c r="A1514" s="101" t="s">
        <x:v>227</x:v>
      </x:c>
      <x:c r="B1514" s="101" t="s">
        <x:v>1095</x:v>
      </x:c>
      <x:c r="C1514" s="102">
        <x:f>ROUNDDOWN(C1511*0.7,3)</x:f>
        <x:v>0.34300000000000003</x:v>
      </x:c>
      <x:c r="D1514" s="103" t="s">
        <x:v>220</x:v>
      </x:c>
      <x:c r="E1514" s="104">
        <x:f>E1511</x:f>
        <x:v>18321</x:v>
      </x:c>
      <x:c r="F1514" s="104">
        <x:f>INT(C1514*E1514)</x:f>
        <x:v>6284</x:v>
      </x:c>
      <x:c r="G1514" s="104">
        <x:f>G1511</x:f>
        <x:v>47849</x:v>
      </x:c>
      <x:c r="H1514" s="104">
        <x:f t="shared" si="282"/>
        <x:v>16412</x:v>
      </x:c>
      <x:c r="I1514" s="104">
        <x:f>I1511</x:f>
        <x:v>15965</x:v>
      </x:c>
      <x:c r="J1514" s="104">
        <x:f>INT(C1514*I1514)</x:f>
        <x:v>5475</x:v>
      </x:c>
      <x:c r="K1514" s="104">
        <x:f t="shared" si="283"/>
        <x:v>82135</x:v>
      </x:c>
      <x:c r="L1514" s="104">
        <x:f t="shared" si="284"/>
        <x:v>28171</x:v>
      </x:c>
      <x:c r="M1514" s="104"/>
      <x:c r="N1514" s="100"/>
    </x:row>
    <x:row r="1515" spans="1:14" s="5" customFormat="1" ht="19.5" customHeight="1">
      <x:c r="A1515" s="101" t="s">
        <x:v>153</x:v>
      </x:c>
      <x:c r="B1515" s="101" t="s">
        <x:v>229</x:v>
      </x:c>
      <x:c r="C1515" s="102">
        <x:v>0.19</x:v>
      </x:c>
      <x:c r="D1515" s="103" t="s">
        <x:v>250</x:v>
      </x:c>
      <x:c r="E1515" s="104"/>
      <x:c r="F1515" s="104"/>
      <x:c r="G1515" s="104">
        <x:f>G1509</x:f>
        <x:v>189749</x:v>
      </x:c>
      <x:c r="H1515" s="104">
        <x:f t="shared" si="282"/>
        <x:v>36052</x:v>
      </x:c>
      <x:c r="I1515" s="104"/>
      <x:c r="J1515" s="104"/>
      <x:c r="K1515" s="104">
        <x:f t="shared" si="283"/>
        <x:v>189749</x:v>
      </x:c>
      <x:c r="L1515" s="104">
        <x:f t="shared" si="284"/>
        <x:v>36052</x:v>
      </x:c>
      <x:c r="M1515" s="104"/>
      <x:c r="N1515" s="100"/>
    </x:row>
    <x:row r="1516" spans="1:14" s="5" customFormat="1" ht="19.5" customHeight="1">
      <x:c r="A1516" s="101" t="s">
        <x:v>862</x:v>
      </x:c>
      <x:c r="B1516" s="101" t="s">
        <x:v>229</x:v>
      </x:c>
      <x:c r="C1516" s="102">
        <x:v>0.11</x:v>
      </x:c>
      <x:c r="D1516" s="103" t="s">
        <x:v>250</x:v>
      </x:c>
      <x:c r="E1516" s="104"/>
      <x:c r="F1516" s="104"/>
      <x:c r="G1516" s="104">
        <x:f>G1510</x:f>
        <x:v>148510</x:v>
      </x:c>
      <x:c r="H1516" s="104">
        <x:f t="shared" si="282"/>
        <x:v>16336</x:v>
      </x:c>
      <x:c r="I1516" s="104"/>
      <x:c r="J1516" s="104"/>
      <x:c r="K1516" s="104">
        <x:f t="shared" si="283"/>
        <x:v>148510</x:v>
      </x:c>
      <x:c r="L1516" s="104">
        <x:f t="shared" si="284"/>
        <x:v>16336</x:v>
      </x:c>
      <x:c r="M1516" s="104"/>
      <x:c r="N1516" s="100"/>
    </x:row>
    <x:row r="1517" spans="1:14" s="5" customFormat="1" ht="19.5" customHeight="1">
      <x:c r="A1517" s="101" t="s">
        <x:v>227</x:v>
      </x:c>
      <x:c r="B1517" s="101" t="s">
        <x:v>1245</x:v>
      </x:c>
      <x:c r="C1517" s="102">
        <x:v>0.37</x:v>
      </x:c>
      <x:c r="D1517" s="103" t="s">
        <x:v>220</x:v>
      </x:c>
      <x:c r="E1517" s="104">
        <x:f>E1520</x:f>
        <x:v>18321</x:v>
      </x:c>
      <x:c r="F1517" s="104">
        <x:f>INT(C1517*E1517)</x:f>
        <x:v>6778</x:v>
      </x:c>
      <x:c r="G1517" s="104">
        <x:f>G1520</x:f>
        <x:v>47849</x:v>
      </x:c>
      <x:c r="H1517" s="104">
        <x:f t="shared" si="282"/>
        <x:v>17704</x:v>
      </x:c>
      <x:c r="I1517" s="104">
        <x:f>I1520</x:f>
        <x:v>15965</x:v>
      </x:c>
      <x:c r="J1517" s="104">
        <x:f>INT(C1517*I1517)</x:f>
        <x:v>5907</x:v>
      </x:c>
      <x:c r="K1517" s="104">
        <x:f t="shared" si="283"/>
        <x:v>82135</x:v>
      </x:c>
      <x:c r="L1517" s="104">
        <x:f t="shared" si="284"/>
        <x:v>30389</x:v>
      </x:c>
      <x:c r="M1517" s="104"/>
      <x:c r="N1517" s="100"/>
    </x:row>
    <x:row r="1518" spans="1:14" s="5" customFormat="1" ht="19.5" customHeight="1">
      <x:c r="A1518" s="101" t="s">
        <x:v>153</x:v>
      </x:c>
      <x:c r="B1518" s="101" t="s">
        <x:v>1050</x:v>
      </x:c>
      <x:c r="C1518" s="102">
        <x:f>ROUNDDOWN(C1515*0.5,3)</x:f>
        <x:v>0.094999999999999996</x:v>
      </x:c>
      <x:c r="D1518" s="103" t="s">
        <x:v>250</x:v>
      </x:c>
      <x:c r="E1518" s="104"/>
      <x:c r="F1518" s="104"/>
      <x:c r="G1518" s="104">
        <x:f>G1512</x:f>
        <x:v>189749</x:v>
      </x:c>
      <x:c r="H1518" s="104">
        <x:f t="shared" si="282"/>
        <x:v>18026</x:v>
      </x:c>
      <x:c r="I1518" s="104"/>
      <x:c r="J1518" s="104"/>
      <x:c r="K1518" s="104">
        <x:f t="shared" si="283"/>
        <x:v>189749</x:v>
      </x:c>
      <x:c r="L1518" s="104">
        <x:f t="shared" si="284"/>
        <x:v>18026</x:v>
      </x:c>
      <x:c r="M1518" s="104"/>
      <x:c r="N1518" s="100"/>
    </x:row>
    <x:row r="1519" spans="1:14" s="5" customFormat="1" ht="19.5" customHeight="1">
      <x:c r="A1519" s="101" t="s">
        <x:v>862</x:v>
      </x:c>
      <x:c r="B1519" s="101" t="s">
        <x:v>1050</x:v>
      </x:c>
      <x:c r="C1519" s="102">
        <x:f>ROUNDDOWN(C1516*0.5,3)</x:f>
        <x:v>0.055000000000000004</x:v>
      </x:c>
      <x:c r="D1519" s="103" t="s">
        <x:v>250</x:v>
      </x:c>
      <x:c r="E1519" s="104"/>
      <x:c r="F1519" s="104"/>
      <x:c r="G1519" s="104">
        <x:f>G1513</x:f>
        <x:v>148510</x:v>
      </x:c>
      <x:c r="H1519" s="104">
        <x:f t="shared" si="282"/>
        <x:v>8168</x:v>
      </x:c>
      <x:c r="I1519" s="104"/>
      <x:c r="J1519" s="104"/>
      <x:c r="K1519" s="104">
        <x:f t="shared" si="283"/>
        <x:v>148510</x:v>
      </x:c>
      <x:c r="L1519" s="104">
        <x:f t="shared" si="284"/>
        <x:v>8168</x:v>
      </x:c>
      <x:c r="M1519" s="104"/>
      <x:c r="N1519" s="100"/>
    </x:row>
    <x:row r="1520" spans="1:14" s="5" customFormat="1" ht="19.5" customHeight="1">
      <x:c r="A1520" s="101" t="s">
        <x:v>227</x:v>
      </x:c>
      <x:c r="B1520" s="101" t="s">
        <x:v>1373</x:v>
      </x:c>
      <x:c r="C1520" s="102">
        <x:f>ROUNDDOWN(C1517*0.5,3)</x:f>
        <x:v>0.185</x:v>
      </x:c>
      <x:c r="D1520" s="103" t="s">
        <x:v>220</x:v>
      </x:c>
      <x:c r="E1520" s="104">
        <x:f>E1498</x:f>
        <x:v>18321</x:v>
      </x:c>
      <x:c r="F1520" s="104">
        <x:f t="shared" ref="F1520:F1527" si="285">INT(C1520*E1520)</x:f>
        <x:v>3389</x:v>
      </x:c>
      <x:c r="G1520" s="104">
        <x:f>G1498</x:f>
        <x:v>47849</x:v>
      </x:c>
      <x:c r="H1520" s="104">
        <x:f t="shared" si="282"/>
        <x:v>8852</x:v>
      </x:c>
      <x:c r="I1520" s="104">
        <x:f>I1498</x:f>
        <x:v>15965</x:v>
      </x:c>
      <x:c r="J1520" s="104">
        <x:f>INT(C1520*I1520)</x:f>
        <x:v>2953</x:v>
      </x:c>
      <x:c r="K1520" s="104">
        <x:f t="shared" si="283"/>
        <x:v>82135</x:v>
      </x:c>
      <x:c r="L1520" s="104">
        <x:f t="shared" si="284"/>
        <x:v>15194</x:v>
      </x:c>
      <x:c r="M1520" s="104"/>
      <x:c r="N1520" s="100"/>
    </x:row>
    <x:row r="1521" spans="1:14" s="5" customFormat="1" ht="19.5" customHeight="1">
      <x:c r="A1521" s="101" t="s">
        <x:v>332</x:v>
      </x:c>
      <x:c r="B1521" s="101" t="str">
        <x:f>B847</x:f>
        <x:v>삼발이, L=1500</x:v>
      </x:c>
      <x:c r="C1521" s="101">
        <x:f>C847</x:f>
        <x:v>1</x:v>
      </x:c>
      <x:c r="D1521" s="103" t="s">
        <x:v>261</x:v>
      </x:c>
      <x:c r="E1521" s="104">
        <x:f>E847</x:f>
        <x:v>5400</x:v>
      </x:c>
      <x:c r="F1521" s="104">
        <x:f t="shared" si="285"/>
        <x:v>5400</x:v>
      </x:c>
      <x:c r="G1521" s="104"/>
      <x:c r="H1521" s="104"/>
      <x:c r="I1521" s="104"/>
      <x:c r="J1521" s="104"/>
      <x:c r="K1521" s="104">
        <x:f t="shared" si="283"/>
        <x:v>5400</x:v>
      </x:c>
      <x:c r="L1521" s="104">
        <x:f t="shared" si="284"/>
        <x:v>5400</x:v>
      </x:c>
      <x:c r="M1521" s="104"/>
      <x:c r="N1521" s="100"/>
    </x:row>
    <x:row r="1522" spans="1:14" s="5" customFormat="1" ht="19.5" customHeight="1">
      <x:c r="A1522" s="101" t="s">
        <x:v>748</x:v>
      </x:c>
      <x:c r="B1522" s="101" t="s">
        <x:v>86</x:v>
      </x:c>
      <x:c r="C1522" s="101">
        <x:f>C848</x:f>
        <x:v>15</x:v>
      </x:c>
      <x:c r="D1522" s="103" t="s">
        <x:v>266</x:v>
      </x:c>
      <x:c r="E1522" s="104">
        <x:f>E1500</x:f>
        <x:v>400</x:v>
      </x:c>
      <x:c r="F1522" s="104">
        <x:f t="shared" si="285"/>
        <x:v>6000</x:v>
      </x:c>
      <x:c r="G1522" s="104"/>
      <x:c r="H1522" s="104"/>
      <x:c r="I1522" s="104"/>
      <x:c r="J1522" s="104"/>
      <x:c r="K1522" s="104">
        <x:f t="shared" si="283"/>
        <x:v>400</x:v>
      </x:c>
      <x:c r="L1522" s="104">
        <x:f t="shared" si="284"/>
        <x:v>6000</x:v>
      </x:c>
      <x:c r="M1522" s="104"/>
      <x:c r="N1522" s="100"/>
    </x:row>
    <x:row r="1523" spans="1:14" s="5" customFormat="1" ht="19.5" customHeight="1">
      <x:c r="A1523" s="101" t="s">
        <x:v>239</x:v>
      </x:c>
      <x:c r="B1523" s="101" t="s">
        <x:v>1232</x:v>
      </x:c>
      <x:c r="C1523" s="101">
        <x:f>C849</x:f>
        <x:v>13.5</x:v>
      </x:c>
      <x:c r="D1523" s="103" t="s">
        <x:v>270</x:v>
      </x:c>
      <x:c r="E1523" s="104">
        <x:f>E1501</x:f>
        <x:v>33.299999999999997</x:v>
      </x:c>
      <x:c r="F1523" s="104">
        <x:f t="shared" si="285"/>
        <x:v>449</x:v>
      </x:c>
      <x:c r="G1523" s="104"/>
      <x:c r="H1523" s="104"/>
      <x:c r="I1523" s="104"/>
      <x:c r="J1523" s="104"/>
      <x:c r="K1523" s="104">
        <x:f t="shared" si="283"/>
        <x:v>33.299999999999997</x:v>
      </x:c>
      <x:c r="L1523" s="104">
        <x:f t="shared" si="284"/>
        <x:v>449</x:v>
      </x:c>
      <x:c r="M1523" s="104"/>
      <x:c r="N1523" s="100"/>
    </x:row>
    <x:row r="1524" spans="1:14" s="5" customFormat="1" ht="19.5" customHeight="1">
      <x:c r="A1524" s="101" t="s">
        <x:v>580</x:v>
      </x:c>
      <x:c r="B1524" s="101" t="s">
        <x:v>1337</x:v>
      </x:c>
      <x:c r="C1524" s="101">
        <x:f>C850</x:f>
        <x:v>2.6000000000000001</x:v>
      </x:c>
      <x:c r="D1524" s="103" t="s">
        <x:v>270</x:v>
      </x:c>
      <x:c r="E1524" s="104">
        <x:f>E1502</x:f>
        <x:v>131</x:v>
      </x:c>
      <x:c r="F1524" s="104">
        <x:f t="shared" si="285"/>
        <x:v>340</x:v>
      </x:c>
      <x:c r="G1524" s="104"/>
      <x:c r="H1524" s="104"/>
      <x:c r="I1524" s="104"/>
      <x:c r="J1524" s="104"/>
      <x:c r="K1524" s="104">
        <x:f t="shared" si="283"/>
        <x:v>131</x:v>
      </x:c>
      <x:c r="L1524" s="104">
        <x:f t="shared" si="284"/>
        <x:v>340</x:v>
      </x:c>
      <x:c r="M1524" s="104"/>
      <x:c r="N1524" s="100"/>
    </x:row>
    <x:row r="1525" spans="1:14" s="5" customFormat="1" ht="19.5" hidden="1" customHeight="1">
      <x:c r="A1525" s="101" t="s">
        <x:v>190</x:v>
      </x:c>
      <x:c r="B1525" s="101" t="s">
        <x:v>572</x:v>
      </x:c>
      <x:c r="C1525" s="102">
        <x:f>C868</x:f>
        <x:v>1</x:v>
      </x:c>
      <x:c r="D1525" s="103" t="s">
        <x:v>266</x:v>
      </x:c>
      <x:c r="E1525" s="104">
        <x:f>자재단가표!D737</x:f>
        <x:v>0</x:v>
      </x:c>
      <x:c r="F1525" s="104">
        <x:f t="shared" si="285"/>
        <x:v>0</x:v>
      </x:c>
      <x:c r="G1525" s="104"/>
      <x:c r="H1525" s="104"/>
      <x:c r="I1525" s="104"/>
      <x:c r="J1525" s="104"/>
      <x:c r="K1525" s="104">
        <x:f t="shared" si="283"/>
        <x:v>0</x:v>
      </x:c>
      <x:c r="L1525" s="104">
        <x:f t="shared" si="284"/>
        <x:v>0</x:v>
      </x:c>
      <x:c r="M1525" s="104"/>
      <x:c r="N1525" s="100"/>
    </x:row>
    <x:row r="1526" spans="1:14" s="5" customFormat="1" ht="19.5" customHeight="1">
      <x:c r="A1526" s="101" t="s">
        <x:v>822</x:v>
      </x:c>
      <x:c r="B1526" s="101" t="str">
        <x:f>B1504</x:f>
        <x:v>트럭탑재형크레인10톤</x:v>
      </x:c>
      <x:c r="C1526" s="102">
        <x:v>2</x:v>
      </x:c>
      <x:c r="D1526" s="103" t="s">
        <x:v>148</x:v>
      </x:c>
      <x:c r="E1526" s="104">
        <x:f>E852</x:f>
        <x:v>989</x:v>
      </x:c>
      <x:c r="F1526" s="104">
        <x:f t="shared" si="285"/>
        <x:v>1978</x:v>
      </x:c>
      <x:c r="G1526" s="104">
        <x:f>G852</x:f>
        <x:v>2093</x:v>
      </x:c>
      <x:c r="H1526" s="104">
        <x:f>INT(C1526*G1526)</x:f>
        <x:v>4186</x:v>
      </x:c>
      <x:c r="I1526" s="104">
        <x:f>I852</x:f>
        <x:v>1095</x:v>
      </x:c>
      <x:c r="J1526" s="104">
        <x:f>INT(C1526*I1526)</x:f>
        <x:v>2190</x:v>
      </x:c>
      <x:c r="K1526" s="104">
        <x:f t="shared" si="283"/>
        <x:v>4177</x:v>
      </x:c>
      <x:c r="L1526" s="104">
        <x:f t="shared" si="284"/>
        <x:v>8354</x:v>
      </x:c>
      <x:c r="M1526" s="104"/>
      <x:c r="N1526" s="100"/>
    </x:row>
    <x:row r="1527" spans="1:14" s="5" customFormat="1" ht="19.5" customHeight="1">
      <x:c r="A1527" s="101" t="s">
        <x:v>540</x:v>
      </x:c>
      <x:c r="B1527" s="101" t="str">
        <x:f>B1505</x:f>
        <x:v>트럭탑재형크레인10톤, 10km</x:v>
      </x:c>
      <x:c r="C1527" s="102">
        <x:v>2</x:v>
      </x:c>
      <x:c r="D1527" s="103" t="s">
        <x:v>148</x:v>
      </x:c>
      <x:c r="E1527" s="104">
        <x:f>E853</x:f>
        <x:v>1334</x:v>
      </x:c>
      <x:c r="F1527" s="104">
        <x:f t="shared" si="285"/>
        <x:v>2668</x:v>
      </x:c>
      <x:c r="G1527" s="104">
        <x:f>G853</x:f>
        <x:v>2821</x:v>
      </x:c>
      <x:c r="H1527" s="104">
        <x:f>INT(C1527*G1527)</x:f>
        <x:v>5642</x:v>
      </x:c>
      <x:c r="I1527" s="104">
        <x:f>I853</x:f>
        <x:v>1477</x:v>
      </x:c>
      <x:c r="J1527" s="104">
        <x:f>INT(C1527*I1527)</x:f>
        <x:v>2954</x:v>
      </x:c>
      <x:c r="K1527" s="104">
        <x:f t="shared" si="283"/>
        <x:v>5632</x:v>
      </x:c>
      <x:c r="L1527" s="104">
        <x:f t="shared" si="284"/>
        <x:v>11264</x:v>
      </x:c>
      <x:c r="M1527" s="104"/>
      <x:c r="N1527" s="100"/>
    </x:row>
    <x:row r="1528" spans="1:14" s="5" customFormat="1" ht="19.5" customHeight="1">
      <x:c r="A1528" s="101" t="s">
        <x:v>533</x:v>
      </x:c>
      <x:c r="B1528" s="101"/>
      <x:c r="C1528" s="102"/>
      <x:c r="D1528" s="103"/>
      <x:c r="E1528" s="104"/>
      <x:c r="F1528" s="104">
        <x:f>SUM(F1509:F1527)</x:f>
        <x:v>42263</x:v>
      </x:c>
      <x:c r="G1528" s="104"/>
      <x:c r="H1528" s="104">
        <x:f>SUM(H1509:H1527)</x:f>
        <x:v>218356</x:v>
      </x:c>
      <x:c r="I1528" s="104"/>
      <x:c r="J1528" s="104">
        <x:f>SUM(J1509:J1527)</x:f>
        <x:v>27301</x:v>
      </x:c>
      <x:c r="K1528" s="104"/>
      <x:c r="L1528" s="104">
        <x:f>SUM(F1528,H1528,J1528)</x:f>
        <x:v>287920</x:v>
      </x:c>
      <x:c r="M1528" s="104"/>
      <x:c r="N1528" s="100"/>
    </x:row>
    <x:row r="1529" spans="1:14" s="5" customFormat="1" ht="19.5" customHeight="1">
      <x:c r="A1529" s="105"/>
      <x:c r="B1529" s="105"/>
      <x:c r="C1529" s="106"/>
      <x:c r="D1529" s="107"/>
      <x:c r="E1529" s="108"/>
      <x:c r="F1529" s="108"/>
      <x:c r="G1529" s="108"/>
      <x:c r="H1529" s="108"/>
      <x:c r="I1529" s="108"/>
      <x:c r="J1529" s="108"/>
      <x:c r="K1529" s="108"/>
      <x:c r="L1529" s="108"/>
      <x:c r="M1529" s="108"/>
      <x:c r="N1529" s="100"/>
    </x:row>
    <x:row r="1530" spans="1:14" s="5" customFormat="1" ht="23.899999999999999">
      <x:c r="A1530" s="113" t="s">
        <x:v>1264</x:v>
      </x:c>
      <x:c r="B1530" s="96" t="s">
        <x:v>313</x:v>
      </x:c>
      <x:c r="C1530" s="97"/>
      <x:c r="D1530" s="98" t="s">
        <x:v>148</x:v>
      </x:c>
      <x:c r="E1530" s="99"/>
      <x:c r="F1530" s="99"/>
      <x:c r="G1530" s="99"/>
      <x:c r="H1530" s="99"/>
      <x:c r="I1530" s="99"/>
      <x:c r="J1530" s="99"/>
      <x:c r="K1530" s="99"/>
      <x:c r="L1530" s="99"/>
      <x:c r="M1530" s="99"/>
      <x:c r="N1530" s="100"/>
    </x:row>
    <x:row r="1531" spans="1:14" s="5" customFormat="1" ht="19.5" customHeight="1">
      <x:c r="A1531" s="101" t="s">
        <x:v>153</x:v>
      </x:c>
      <x:c r="B1531" s="101" t="s">
        <x:v>281</x:v>
      </x:c>
      <x:c r="C1531" s="102">
        <x:v>0.26000000000000001</x:v>
      </x:c>
      <x:c r="D1531" s="103" t="s">
        <x:v>250</x:v>
      </x:c>
      <x:c r="E1531" s="104"/>
      <x:c r="F1531" s="104"/>
      <x:c r="G1531" s="104">
        <x:f>G1512</x:f>
        <x:v>189749</x:v>
      </x:c>
      <x:c r="H1531" s="104">
        <x:f t="shared" ref="H1531:H1542" si="286">INT(C1531*G1531)</x:f>
        <x:v>49334</x:v>
      </x:c>
      <x:c r="I1531" s="104"/>
      <x:c r="J1531" s="104"/>
      <x:c r="K1531" s="104">
        <x:f t="shared" ref="K1531:K1549" si="287">SUM(E1531,G1531,I1531)</x:f>
        <x:v>189749</x:v>
      </x:c>
      <x:c r="L1531" s="104">
        <x:f t="shared" ref="L1531:L1549" si="288">SUM(F1531,H1531,J1531)</x:f>
        <x:v>49334</x:v>
      </x:c>
      <x:c r="M1531" s="104"/>
      <x:c r="N1531" s="100"/>
    </x:row>
    <x:row r="1532" spans="1:14" s="5" customFormat="1" ht="19.5" customHeight="1">
      <x:c r="A1532" s="101" t="s">
        <x:v>862</x:v>
      </x:c>
      <x:c r="B1532" s="101" t="s">
        <x:v>281</x:v>
      </x:c>
      <x:c r="C1532" s="102">
        <x:v>0.080000000000000004</x:v>
      </x:c>
      <x:c r="D1532" s="103" t="s">
        <x:v>250</x:v>
      </x:c>
      <x:c r="E1532" s="104"/>
      <x:c r="F1532" s="104"/>
      <x:c r="G1532" s="104">
        <x:f>G1513</x:f>
        <x:v>148510</x:v>
      </x:c>
      <x:c r="H1532" s="104">
        <x:f t="shared" si="286"/>
        <x:v>11880</x:v>
      </x:c>
      <x:c r="I1532" s="104"/>
      <x:c r="J1532" s="104"/>
      <x:c r="K1532" s="104">
        <x:f t="shared" si="287"/>
        <x:v>148510</x:v>
      </x:c>
      <x:c r="L1532" s="104">
        <x:f t="shared" si="288"/>
        <x:v>11880</x:v>
      </x:c>
      <x:c r="M1532" s="104"/>
      <x:c r="N1532" s="100"/>
    </x:row>
    <x:row r="1533" spans="1:14" s="5" customFormat="1" ht="19.5" customHeight="1">
      <x:c r="A1533" s="101" t="s">
        <x:v>227</x:v>
      </x:c>
      <x:c r="B1533" s="101" t="s">
        <x:v>123</x:v>
      </x:c>
      <x:c r="C1533" s="102">
        <x:v>0.58999999999999997</x:v>
      </x:c>
      <x:c r="D1533" s="103" t="s">
        <x:v>220</x:v>
      </x:c>
      <x:c r="E1533" s="104">
        <x:f>E1520</x:f>
        <x:v>18321</x:v>
      </x:c>
      <x:c r="F1533" s="104">
        <x:f>INT(C1533*E1533)</x:f>
        <x:v>10809</x:v>
      </x:c>
      <x:c r="G1533" s="104">
        <x:f>G1520</x:f>
        <x:v>47849</x:v>
      </x:c>
      <x:c r="H1533" s="104">
        <x:f>INT(C1533*G1533)</x:f>
        <x:v>28230</x:v>
      </x:c>
      <x:c r="I1533" s="104">
        <x:f>I1520</x:f>
        <x:v>15965</x:v>
      </x:c>
      <x:c r="J1533" s="104">
        <x:f>INT(C1533*I1533)</x:f>
        <x:v>9419</x:v>
      </x:c>
      <x:c r="K1533" s="104">
        <x:f t="shared" si="287"/>
        <x:v>82135</x:v>
      </x:c>
      <x:c r="L1533" s="104">
        <x:f t="shared" si="288"/>
        <x:v>48458</x:v>
      </x:c>
      <x:c r="M1533" s="104"/>
      <x:c r="N1533" s="100"/>
    </x:row>
    <x:row r="1534" spans="1:14" s="5" customFormat="1" ht="19.5" customHeight="1">
      <x:c r="A1534" s="101" t="s">
        <x:v>153</x:v>
      </x:c>
      <x:c r="B1534" s="101" t="s">
        <x:v>1251</x:v>
      </x:c>
      <x:c r="C1534" s="102">
        <x:f>ROUNDDOWN(C1531*0.7,3)</x:f>
        <x:v>0.182</x:v>
      </x:c>
      <x:c r="D1534" s="103" t="s">
        <x:v>250</x:v>
      </x:c>
      <x:c r="E1534" s="104"/>
      <x:c r="F1534" s="104"/>
      <x:c r="G1534" s="104">
        <x:f>G1531</x:f>
        <x:v>189749</x:v>
      </x:c>
      <x:c r="H1534" s="104">
        <x:f t="shared" si="286"/>
        <x:v>34534</x:v>
      </x:c>
      <x:c r="I1534" s="104"/>
      <x:c r="J1534" s="104"/>
      <x:c r="K1534" s="104">
        <x:f t="shared" si="287"/>
        <x:v>189749</x:v>
      </x:c>
      <x:c r="L1534" s="104">
        <x:f t="shared" si="288"/>
        <x:v>34534</x:v>
      </x:c>
      <x:c r="M1534" s="104"/>
      <x:c r="N1534" s="100"/>
    </x:row>
    <x:row r="1535" spans="1:14" s="5" customFormat="1" ht="19.5" customHeight="1">
      <x:c r="A1535" s="101" t="s">
        <x:v>862</x:v>
      </x:c>
      <x:c r="B1535" s="101" t="s">
        <x:v>1251</x:v>
      </x:c>
      <x:c r="C1535" s="102">
        <x:f>ROUNDDOWN(C1532*0.7,3)</x:f>
        <x:v>0.056000000000000005</x:v>
      </x:c>
      <x:c r="D1535" s="103" t="s">
        <x:v>250</x:v>
      </x:c>
      <x:c r="E1535" s="104"/>
      <x:c r="F1535" s="104"/>
      <x:c r="G1535" s="104">
        <x:f>G1532</x:f>
        <x:v>148510</x:v>
      </x:c>
      <x:c r="H1535" s="104">
        <x:f t="shared" si="286"/>
        <x:v>8316</x:v>
      </x:c>
      <x:c r="I1535" s="104"/>
      <x:c r="J1535" s="104"/>
      <x:c r="K1535" s="104">
        <x:f t="shared" si="287"/>
        <x:v>148510</x:v>
      </x:c>
      <x:c r="L1535" s="104">
        <x:f t="shared" si="288"/>
        <x:v>8316</x:v>
      </x:c>
      <x:c r="M1535" s="104"/>
      <x:c r="N1535" s="100"/>
    </x:row>
    <x:row r="1536" spans="1:14" s="5" customFormat="1" ht="19.5" customHeight="1">
      <x:c r="A1536" s="101" t="s">
        <x:v>227</x:v>
      </x:c>
      <x:c r="B1536" s="101" t="s">
        <x:v>1095</x:v>
      </x:c>
      <x:c r="C1536" s="102">
        <x:f>ROUNDDOWN(C1533*0.7,3)</x:f>
        <x:v>0.41299999999999998</x:v>
      </x:c>
      <x:c r="D1536" s="103" t="s">
        <x:v>220</x:v>
      </x:c>
      <x:c r="E1536" s="104">
        <x:f>E1533</x:f>
        <x:v>18321</x:v>
      </x:c>
      <x:c r="F1536" s="104">
        <x:f>INT(C1536*E1536)</x:f>
        <x:v>7566</x:v>
      </x:c>
      <x:c r="G1536" s="104">
        <x:f>G1533</x:f>
        <x:v>47849</x:v>
      </x:c>
      <x:c r="H1536" s="104">
        <x:f t="shared" si="286"/>
        <x:v>19761</x:v>
      </x:c>
      <x:c r="I1536" s="104">
        <x:f>I1533</x:f>
        <x:v>15965</x:v>
      </x:c>
      <x:c r="J1536" s="104">
        <x:f>INT(C1536*I1536)</x:f>
        <x:v>6593</x:v>
      </x:c>
      <x:c r="K1536" s="104">
        <x:f t="shared" si="287"/>
        <x:v>82135</x:v>
      </x:c>
      <x:c r="L1536" s="104">
        <x:f t="shared" si="288"/>
        <x:v>33920</x:v>
      </x:c>
      <x:c r="M1536" s="104"/>
      <x:c r="N1536" s="100"/>
    </x:row>
    <x:row r="1537" spans="1:14" s="5" customFormat="1" ht="19.5" customHeight="1">
      <x:c r="A1537" s="101" t="s">
        <x:v>153</x:v>
      </x:c>
      <x:c r="B1537" s="101" t="s">
        <x:v>229</x:v>
      </x:c>
      <x:c r="C1537" s="102">
        <x:v>0.23999999999999999</x:v>
      </x:c>
      <x:c r="D1537" s="103" t="s">
        <x:v>250</x:v>
      </x:c>
      <x:c r="E1537" s="104"/>
      <x:c r="F1537" s="104"/>
      <x:c r="G1537" s="104">
        <x:f>G1531</x:f>
        <x:v>189749</x:v>
      </x:c>
      <x:c r="H1537" s="104">
        <x:f t="shared" si="286"/>
        <x:v>45539</x:v>
      </x:c>
      <x:c r="I1537" s="104"/>
      <x:c r="J1537" s="104"/>
      <x:c r="K1537" s="104">
        <x:f t="shared" si="287"/>
        <x:v>189749</x:v>
      </x:c>
      <x:c r="L1537" s="104">
        <x:f t="shared" si="288"/>
        <x:v>45539</x:v>
      </x:c>
      <x:c r="M1537" s="104"/>
      <x:c r="N1537" s="100"/>
    </x:row>
    <x:row r="1538" spans="1:14" s="5" customFormat="1" ht="19.5" customHeight="1">
      <x:c r="A1538" s="101" t="s">
        <x:v>862</x:v>
      </x:c>
      <x:c r="B1538" s="101" t="s">
        <x:v>229</x:v>
      </x:c>
      <x:c r="C1538" s="102">
        <x:v>0.13</x:v>
      </x:c>
      <x:c r="D1538" s="103" t="s">
        <x:v>250</x:v>
      </x:c>
      <x:c r="E1538" s="104"/>
      <x:c r="F1538" s="104"/>
      <x:c r="G1538" s="104">
        <x:f>G1532</x:f>
        <x:v>148510</x:v>
      </x:c>
      <x:c r="H1538" s="104">
        <x:f t="shared" si="286"/>
        <x:v>19306</x:v>
      </x:c>
      <x:c r="I1538" s="104"/>
      <x:c r="J1538" s="104"/>
      <x:c r="K1538" s="104">
        <x:f t="shared" si="287"/>
        <x:v>148510</x:v>
      </x:c>
      <x:c r="L1538" s="104">
        <x:f t="shared" si="288"/>
        <x:v>19306</x:v>
      </x:c>
      <x:c r="M1538" s="104"/>
      <x:c r="N1538" s="100"/>
    </x:row>
    <x:row r="1539" spans="1:14" s="5" customFormat="1" ht="19.5" customHeight="1">
      <x:c r="A1539" s="101" t="s">
        <x:v>227</x:v>
      </x:c>
      <x:c r="B1539" s="101" t="s">
        <x:v>1245</x:v>
      </x:c>
      <x:c r="C1539" s="102">
        <x:v>0.42999999999999999</x:v>
      </x:c>
      <x:c r="D1539" s="103" t="s">
        <x:v>220</x:v>
      </x:c>
      <x:c r="E1539" s="104">
        <x:f>E1542</x:f>
        <x:v>18321</x:v>
      </x:c>
      <x:c r="F1539" s="104">
        <x:f>INT(C1539*E1539)</x:f>
        <x:v>7878</x:v>
      </x:c>
      <x:c r="G1539" s="104">
        <x:f>G1542</x:f>
        <x:v>47849</x:v>
      </x:c>
      <x:c r="H1539" s="104">
        <x:f t="shared" si="286"/>
        <x:v>20575</x:v>
      </x:c>
      <x:c r="I1539" s="104">
        <x:f>I1542</x:f>
        <x:v>15965</x:v>
      </x:c>
      <x:c r="J1539" s="104">
        <x:f>INT(C1539*I1539)</x:f>
        <x:v>6864</x:v>
      </x:c>
      <x:c r="K1539" s="104">
        <x:f t="shared" si="287"/>
        <x:v>82135</x:v>
      </x:c>
      <x:c r="L1539" s="104">
        <x:f t="shared" si="288"/>
        <x:v>35317</x:v>
      </x:c>
      <x:c r="M1539" s="104"/>
      <x:c r="N1539" s="100"/>
    </x:row>
    <x:row r="1540" spans="1:14" s="5" customFormat="1" ht="19.5" customHeight="1">
      <x:c r="A1540" s="101" t="s">
        <x:v>153</x:v>
      </x:c>
      <x:c r="B1540" s="101" t="s">
        <x:v>1050</x:v>
      </x:c>
      <x:c r="C1540" s="102">
        <x:f>ROUNDDOWN(C1537*0.5,3)</x:f>
        <x:v>0.12</x:v>
      </x:c>
      <x:c r="D1540" s="103" t="s">
        <x:v>250</x:v>
      </x:c>
      <x:c r="E1540" s="104"/>
      <x:c r="F1540" s="104"/>
      <x:c r="G1540" s="104">
        <x:f>G1534</x:f>
        <x:v>189749</x:v>
      </x:c>
      <x:c r="H1540" s="104">
        <x:f t="shared" si="286"/>
        <x:v>22769</x:v>
      </x:c>
      <x:c r="I1540" s="104"/>
      <x:c r="J1540" s="104"/>
      <x:c r="K1540" s="104">
        <x:f t="shared" si="287"/>
        <x:v>189749</x:v>
      </x:c>
      <x:c r="L1540" s="104">
        <x:f t="shared" si="288"/>
        <x:v>22769</x:v>
      </x:c>
      <x:c r="M1540" s="104"/>
      <x:c r="N1540" s="100"/>
    </x:row>
    <x:row r="1541" spans="1:14" s="5" customFormat="1" ht="19.5" customHeight="1">
      <x:c r="A1541" s="101" t="s">
        <x:v>862</x:v>
      </x:c>
      <x:c r="B1541" s="101" t="s">
        <x:v>1050</x:v>
      </x:c>
      <x:c r="C1541" s="102">
        <x:f>ROUNDDOWN(C1538*0.5,3)</x:f>
        <x:v>0.065000000000000002</x:v>
      </x:c>
      <x:c r="D1541" s="103" t="s">
        <x:v>250</x:v>
      </x:c>
      <x:c r="E1541" s="104"/>
      <x:c r="F1541" s="104"/>
      <x:c r="G1541" s="104">
        <x:f>G1535</x:f>
        <x:v>148510</x:v>
      </x:c>
      <x:c r="H1541" s="104">
        <x:f t="shared" si="286"/>
        <x:v>9653</x:v>
      </x:c>
      <x:c r="I1541" s="104"/>
      <x:c r="J1541" s="104"/>
      <x:c r="K1541" s="104">
        <x:f t="shared" si="287"/>
        <x:v>148510</x:v>
      </x:c>
      <x:c r="L1541" s="104">
        <x:f t="shared" si="288"/>
        <x:v>9653</x:v>
      </x:c>
      <x:c r="M1541" s="104"/>
      <x:c r="N1541" s="100"/>
    </x:row>
    <x:row r="1542" spans="1:14" s="5" customFormat="1" ht="19.5" customHeight="1">
      <x:c r="A1542" s="101" t="s">
        <x:v>227</x:v>
      </x:c>
      <x:c r="B1542" s="101" t="s">
        <x:v>1373</x:v>
      </x:c>
      <x:c r="C1542" s="102">
        <x:f>ROUNDDOWN(C1539*0.5,3)</x:f>
        <x:v>0.215</x:v>
      </x:c>
      <x:c r="D1542" s="103" t="s">
        <x:v>220</x:v>
      </x:c>
      <x:c r="E1542" s="104">
        <x:f>E1520</x:f>
        <x:v>18321</x:v>
      </x:c>
      <x:c r="F1542" s="104">
        <x:f t="shared" ref="F1542:F1549" si="289">INT(C1542*E1542)</x:f>
        <x:v>3939</x:v>
      </x:c>
      <x:c r="G1542" s="104">
        <x:f>G1520</x:f>
        <x:v>47849</x:v>
      </x:c>
      <x:c r="H1542" s="104">
        <x:f t="shared" si="286"/>
        <x:v>10287</x:v>
      </x:c>
      <x:c r="I1542" s="104">
        <x:f>I1520</x:f>
        <x:v>15965</x:v>
      </x:c>
      <x:c r="J1542" s="104">
        <x:f>INT(C1542*I1542)</x:f>
        <x:v>3432</x:v>
      </x:c>
      <x:c r="K1542" s="104">
        <x:f t="shared" si="287"/>
        <x:v>82135</x:v>
      </x:c>
      <x:c r="L1542" s="104">
        <x:f t="shared" si="288"/>
        <x:v>17658</x:v>
      </x:c>
      <x:c r="M1542" s="104"/>
      <x:c r="N1542" s="100"/>
    </x:row>
    <x:row r="1543" spans="1:14" s="5" customFormat="1" ht="19.5" customHeight="1">
      <x:c r="A1543" s="101" t="s">
        <x:v>332</x:v>
      </x:c>
      <x:c r="B1543" s="101" t="str">
        <x:f>B863</x:f>
        <x:v>삼발이, L=1800</x:v>
      </x:c>
      <x:c r="C1543" s="101">
        <x:f>C863</x:f>
        <x:v>1</x:v>
      </x:c>
      <x:c r="D1543" s="103" t="s">
        <x:v>261</x:v>
      </x:c>
      <x:c r="E1543" s="104">
        <x:f>E863</x:f>
        <x:v>11400</x:v>
      </x:c>
      <x:c r="F1543" s="104">
        <x:f t="shared" si="289"/>
        <x:v>11400</x:v>
      </x:c>
      <x:c r="G1543" s="104"/>
      <x:c r="H1543" s="104"/>
      <x:c r="I1543" s="104"/>
      <x:c r="J1543" s="104"/>
      <x:c r="K1543" s="104">
        <x:f t="shared" si="287"/>
        <x:v>11400</x:v>
      </x:c>
      <x:c r="L1543" s="104">
        <x:f t="shared" si="288"/>
        <x:v>11400</x:v>
      </x:c>
      <x:c r="M1543" s="104"/>
      <x:c r="N1543" s="100"/>
    </x:row>
    <x:row r="1544" spans="1:14" s="5" customFormat="1" ht="19.5" customHeight="1">
      <x:c r="A1544" s="101" t="s">
        <x:v>748</x:v>
      </x:c>
      <x:c r="B1544" s="101" t="s">
        <x:v>86</x:v>
      </x:c>
      <x:c r="C1544" s="101">
        <x:f>C864</x:f>
        <x:v>15</x:v>
      </x:c>
      <x:c r="D1544" s="103" t="s">
        <x:v>266</x:v>
      </x:c>
      <x:c r="E1544" s="104">
        <x:f>E1522</x:f>
        <x:v>400</x:v>
      </x:c>
      <x:c r="F1544" s="104">
        <x:f t="shared" si="289"/>
        <x:v>6000</x:v>
      </x:c>
      <x:c r="G1544" s="104"/>
      <x:c r="H1544" s="104"/>
      <x:c r="I1544" s="104"/>
      <x:c r="J1544" s="104"/>
      <x:c r="K1544" s="104">
        <x:f t="shared" si="287"/>
        <x:v>400</x:v>
      </x:c>
      <x:c r="L1544" s="104">
        <x:f t="shared" si="288"/>
        <x:v>6000</x:v>
      </x:c>
      <x:c r="M1544" s="104"/>
      <x:c r="N1544" s="100"/>
    </x:row>
    <x:row r="1545" spans="1:14" s="5" customFormat="1" ht="19.5" customHeight="1">
      <x:c r="A1545" s="101" t="s">
        <x:v>239</x:v>
      </x:c>
      <x:c r="B1545" s="101" t="s">
        <x:v>1232</x:v>
      </x:c>
      <x:c r="C1545" s="101">
        <x:f>C865</x:f>
        <x:v>15.9</x:v>
      </x:c>
      <x:c r="D1545" s="103" t="s">
        <x:v>270</x:v>
      </x:c>
      <x:c r="E1545" s="104">
        <x:f>E1523</x:f>
        <x:v>33.299999999999997</x:v>
      </x:c>
      <x:c r="F1545" s="104">
        <x:f t="shared" si="289"/>
        <x:v>529</x:v>
      </x:c>
      <x:c r="G1545" s="104"/>
      <x:c r="H1545" s="104"/>
      <x:c r="I1545" s="104"/>
      <x:c r="J1545" s="104"/>
      <x:c r="K1545" s="104">
        <x:f t="shared" si="287"/>
        <x:v>33.299999999999997</x:v>
      </x:c>
      <x:c r="L1545" s="104">
        <x:f t="shared" si="288"/>
        <x:v>529</x:v>
      </x:c>
      <x:c r="M1545" s="104"/>
      <x:c r="N1545" s="100"/>
    </x:row>
    <x:row r="1546" spans="1:14" s="5" customFormat="1" ht="19.5" customHeight="1">
      <x:c r="A1546" s="101" t="s">
        <x:v>580</x:v>
      </x:c>
      <x:c r="B1546" s="101" t="s">
        <x:v>1337</x:v>
      </x:c>
      <x:c r="C1546" s="101">
        <x:f>C866</x:f>
        <x:v>3.1000000000000001</x:v>
      </x:c>
      <x:c r="D1546" s="103" t="s">
        <x:v>270</x:v>
      </x:c>
      <x:c r="E1546" s="104">
        <x:f>E1524</x:f>
        <x:v>131</x:v>
      </x:c>
      <x:c r="F1546" s="104">
        <x:f t="shared" si="289"/>
        <x:v>406</x:v>
      </x:c>
      <x:c r="G1546" s="104"/>
      <x:c r="H1546" s="104"/>
      <x:c r="I1546" s="104"/>
      <x:c r="J1546" s="104"/>
      <x:c r="K1546" s="104">
        <x:f t="shared" si="287"/>
        <x:v>131</x:v>
      </x:c>
      <x:c r="L1546" s="104">
        <x:f t="shared" si="288"/>
        <x:v>406</x:v>
      </x:c>
      <x:c r="M1546" s="104"/>
      <x:c r="N1546" s="100"/>
    </x:row>
    <x:row r="1547" spans="1:14" s="5" customFormat="1" ht="19.5" customHeight="1">
      <x:c r="A1547" s="101" t="s">
        <x:v>190</x:v>
      </x:c>
      <x:c r="B1547" s="101" t="s">
        <x:v>572</x:v>
      </x:c>
      <x:c r="C1547" s="101">
        <x:f>C867</x:f>
        <x:v>0.51000000000000001</x:v>
      </x:c>
      <x:c r="D1547" s="103" t="s">
        <x:v>266</x:v>
      </x:c>
      <x:c r="E1547" s="104">
        <x:f>E867</x:f>
        <x:v>1470</x:v>
      </x:c>
      <x:c r="F1547" s="104">
        <x:f t="shared" si="289"/>
        <x:v>749</x:v>
      </x:c>
      <x:c r="G1547" s="104"/>
      <x:c r="H1547" s="104"/>
      <x:c r="I1547" s="104"/>
      <x:c r="J1547" s="104"/>
      <x:c r="K1547" s="104">
        <x:f t="shared" si="287"/>
        <x:v>1470</x:v>
      </x:c>
      <x:c r="L1547" s="104">
        <x:f t="shared" si="288"/>
        <x:v>749</x:v>
      </x:c>
      <x:c r="M1547" s="104"/>
      <x:c r="N1547" s="100"/>
    </x:row>
    <x:row r="1548" spans="1:14" s="5" customFormat="1" ht="19.5" customHeight="1">
      <x:c r="A1548" s="101" t="s">
        <x:v>822</x:v>
      </x:c>
      <x:c r="B1548" s="101" t="str">
        <x:f>B1526</x:f>
        <x:v>트럭탑재형크레인10톤</x:v>
      </x:c>
      <x:c r="C1548" s="102">
        <x:v>2</x:v>
      </x:c>
      <x:c r="D1548" s="103" t="s">
        <x:v>148</x:v>
      </x:c>
      <x:c r="E1548" s="104">
        <x:f>E868</x:f>
        <x:v>989</x:v>
      </x:c>
      <x:c r="F1548" s="104">
        <x:f t="shared" si="289"/>
        <x:v>1978</x:v>
      </x:c>
      <x:c r="G1548" s="104">
        <x:f>G868</x:f>
        <x:v>2093</x:v>
      </x:c>
      <x:c r="H1548" s="104">
        <x:f>INT(C1548*G1548)</x:f>
        <x:v>4186</x:v>
      </x:c>
      <x:c r="I1548" s="104">
        <x:f>I868</x:f>
        <x:v>1095</x:v>
      </x:c>
      <x:c r="J1548" s="104">
        <x:f>INT(C1548*I1548)</x:f>
        <x:v>2190</x:v>
      </x:c>
      <x:c r="K1548" s="104">
        <x:f t="shared" si="287"/>
        <x:v>4177</x:v>
      </x:c>
      <x:c r="L1548" s="104">
        <x:f t="shared" si="288"/>
        <x:v>8354</x:v>
      </x:c>
      <x:c r="M1548" s="104"/>
      <x:c r="N1548" s="100"/>
    </x:row>
    <x:row r="1549" spans="1:14" s="5" customFormat="1" ht="19.5" customHeight="1">
      <x:c r="A1549" s="101" t="s">
        <x:v>540</x:v>
      </x:c>
      <x:c r="B1549" s="101" t="str">
        <x:f>B1527</x:f>
        <x:v>트럭탑재형크레인10톤, 10km</x:v>
      </x:c>
      <x:c r="C1549" s="102">
        <x:v>2</x:v>
      </x:c>
      <x:c r="D1549" s="103" t="s">
        <x:v>148</x:v>
      </x:c>
      <x:c r="E1549" s="104">
        <x:f>E869</x:f>
        <x:v>1458</x:v>
      </x:c>
      <x:c r="F1549" s="104">
        <x:f t="shared" si="289"/>
        <x:v>2916</x:v>
      </x:c>
      <x:c r="G1549" s="104">
        <x:f>G869</x:f>
        <x:v>3082</x:v>
      </x:c>
      <x:c r="H1549" s="104">
        <x:f>INT(C1549*G1549)</x:f>
        <x:v>6164</x:v>
      </x:c>
      <x:c r="I1549" s="104">
        <x:f>I869</x:f>
        <x:v>1614</x:v>
      </x:c>
      <x:c r="J1549" s="104">
        <x:f>INT(C1549*I1549)</x:f>
        <x:v>3228</x:v>
      </x:c>
      <x:c r="K1549" s="104">
        <x:f t="shared" si="287"/>
        <x:v>6154</x:v>
      </x:c>
      <x:c r="L1549" s="104">
        <x:f t="shared" si="288"/>
        <x:v>12308</x:v>
      </x:c>
      <x:c r="M1549" s="104"/>
      <x:c r="N1549" s="100"/>
    </x:row>
    <x:row r="1550" spans="1:14" s="5" customFormat="1" ht="19.5" customHeight="1">
      <x:c r="A1550" s="101" t="s">
        <x:v>533</x:v>
      </x:c>
      <x:c r="B1550" s="101"/>
      <x:c r="C1550" s="102"/>
      <x:c r="D1550" s="103"/>
      <x:c r="E1550" s="104"/>
      <x:c r="F1550" s="104">
        <x:f>SUM(F1531:F1549)</x:f>
        <x:v>54170</x:v>
      </x:c>
      <x:c r="G1550" s="104"/>
      <x:c r="H1550" s="104">
        <x:f>SUM(H1531:H1549)</x:f>
        <x:v>290534</x:v>
      </x:c>
      <x:c r="I1550" s="104"/>
      <x:c r="J1550" s="104">
        <x:f>SUM(J1531:J1549)</x:f>
        <x:v>31726</x:v>
      </x:c>
      <x:c r="K1550" s="104"/>
      <x:c r="L1550" s="104">
        <x:f>SUM(F1550,H1550,J1550)</x:f>
        <x:v>376430</x:v>
      </x:c>
      <x:c r="M1550" s="104"/>
      <x:c r="N1550" s="100"/>
    </x:row>
    <x:row r="1551" spans="1:14" s="5" customFormat="1" ht="19.5" customHeight="1">
      <x:c r="A1551" s="105"/>
      <x:c r="B1551" s="105"/>
      <x:c r="C1551" s="106"/>
      <x:c r="D1551" s="107"/>
      <x:c r="E1551" s="108"/>
      <x:c r="F1551" s="108"/>
      <x:c r="G1551" s="108"/>
      <x:c r="H1551" s="108"/>
      <x:c r="I1551" s="108"/>
      <x:c r="J1551" s="108"/>
      <x:c r="K1551" s="108"/>
      <x:c r="L1551" s="108"/>
      <x:c r="M1551" s="108"/>
      <x:c r="N1551" s="100"/>
    </x:row>
    <x:row r="1552" spans="1:14" s="5" customFormat="1" ht="23.899999999999999">
      <x:c r="A1552" s="113" t="s">
        <x:v>1271</x:v>
      </x:c>
      <x:c r="B1552" s="96" t="s">
        <x:v>243</x:v>
      </x:c>
      <x:c r="C1552" s="97"/>
      <x:c r="D1552" s="98" t="s">
        <x:v>148</x:v>
      </x:c>
      <x:c r="E1552" s="99"/>
      <x:c r="F1552" s="99"/>
      <x:c r="G1552" s="99"/>
      <x:c r="H1552" s="99"/>
      <x:c r="I1552" s="99"/>
      <x:c r="J1552" s="99"/>
      <x:c r="K1552" s="99"/>
      <x:c r="L1552" s="99"/>
      <x:c r="M1552" s="99"/>
      <x:c r="N1552" s="100"/>
    </x:row>
    <x:row r="1553" spans="1:14" s="5" customFormat="1" ht="19.5" customHeight="1">
      <x:c r="A1553" s="101" t="s">
        <x:v>153</x:v>
      </x:c>
      <x:c r="B1553" s="101" t="s">
        <x:v>281</x:v>
      </x:c>
      <x:c r="C1553" s="102">
        <x:v>0.26000000000000001</x:v>
      </x:c>
      <x:c r="D1553" s="103" t="s">
        <x:v>250</x:v>
      </x:c>
      <x:c r="E1553" s="104"/>
      <x:c r="F1553" s="104"/>
      <x:c r="G1553" s="104">
        <x:f>G1534</x:f>
        <x:v>189749</x:v>
      </x:c>
      <x:c r="H1553" s="104">
        <x:f t="shared" ref="H1553:H1564" si="290">INT(C1553*G1553)</x:f>
        <x:v>49334</x:v>
      </x:c>
      <x:c r="I1553" s="104"/>
      <x:c r="J1553" s="104"/>
      <x:c r="K1553" s="104">
        <x:f t="shared" ref="K1553:K1571" si="291">SUM(E1553,G1553,I1553)</x:f>
        <x:v>189749</x:v>
      </x:c>
      <x:c r="L1553" s="104">
        <x:f t="shared" ref="L1553:L1571" si="292">SUM(F1553,H1553,J1553)</x:f>
        <x:v>49334</x:v>
      </x:c>
      <x:c r="M1553" s="104"/>
      <x:c r="N1553" s="100"/>
    </x:row>
    <x:row r="1554" spans="1:14" s="5" customFormat="1" ht="19.5" customHeight="1">
      <x:c r="A1554" s="101" t="s">
        <x:v>862</x:v>
      </x:c>
      <x:c r="B1554" s="101" t="s">
        <x:v>281</x:v>
      </x:c>
      <x:c r="C1554" s="102">
        <x:v>0.080000000000000004</x:v>
      </x:c>
      <x:c r="D1554" s="103" t="s">
        <x:v>250</x:v>
      </x:c>
      <x:c r="E1554" s="104"/>
      <x:c r="F1554" s="104"/>
      <x:c r="G1554" s="104">
        <x:f>G1535</x:f>
        <x:v>148510</x:v>
      </x:c>
      <x:c r="H1554" s="104">
        <x:f t="shared" si="290"/>
        <x:v>11880</x:v>
      </x:c>
      <x:c r="I1554" s="104"/>
      <x:c r="J1554" s="104"/>
      <x:c r="K1554" s="104">
        <x:f t="shared" si="291"/>
        <x:v>148510</x:v>
      </x:c>
      <x:c r="L1554" s="104">
        <x:f t="shared" si="292"/>
        <x:v>11880</x:v>
      </x:c>
      <x:c r="M1554" s="104"/>
      <x:c r="N1554" s="100"/>
    </x:row>
    <x:row r="1555" spans="1:14" s="5" customFormat="1" ht="19.5" customHeight="1">
      <x:c r="A1555" s="101" t="s">
        <x:v>227</x:v>
      </x:c>
      <x:c r="B1555" s="101" t="s">
        <x:v>123</x:v>
      </x:c>
      <x:c r="C1555" s="102">
        <x:v>0.58999999999999997</x:v>
      </x:c>
      <x:c r="D1555" s="103" t="s">
        <x:v>220</x:v>
      </x:c>
      <x:c r="E1555" s="104">
        <x:f>E1542</x:f>
        <x:v>18321</x:v>
      </x:c>
      <x:c r="F1555" s="104">
        <x:f>INT(C1555*E1555)</x:f>
        <x:v>10809</x:v>
      </x:c>
      <x:c r="G1555" s="104">
        <x:f>G1542</x:f>
        <x:v>47849</x:v>
      </x:c>
      <x:c r="H1555" s="104">
        <x:f t="shared" si="290"/>
        <x:v>28230</x:v>
      </x:c>
      <x:c r="I1555" s="104">
        <x:f>I1542</x:f>
        <x:v>15965</x:v>
      </x:c>
      <x:c r="J1555" s="104">
        <x:f>INT(C1555*I1555)</x:f>
        <x:v>9419</x:v>
      </x:c>
      <x:c r="K1555" s="104">
        <x:f t="shared" si="291"/>
        <x:v>82135</x:v>
      </x:c>
      <x:c r="L1555" s="104">
        <x:f t="shared" si="292"/>
        <x:v>48458</x:v>
      </x:c>
      <x:c r="M1555" s="104"/>
      <x:c r="N1555" s="100"/>
    </x:row>
    <x:row r="1556" spans="1:14" s="5" customFormat="1" ht="19.5" customHeight="1">
      <x:c r="A1556" s="101" t="s">
        <x:v>153</x:v>
      </x:c>
      <x:c r="B1556" s="101" t="s">
        <x:v>1251</x:v>
      </x:c>
      <x:c r="C1556" s="102">
        <x:f>ROUNDDOWN(C1553*0.7,3)</x:f>
        <x:v>0.182</x:v>
      </x:c>
      <x:c r="D1556" s="103" t="s">
        <x:v>250</x:v>
      </x:c>
      <x:c r="E1556" s="104"/>
      <x:c r="F1556" s="104"/>
      <x:c r="G1556" s="104">
        <x:f>G1553</x:f>
        <x:v>189749</x:v>
      </x:c>
      <x:c r="H1556" s="104">
        <x:f t="shared" si="290"/>
        <x:v>34534</x:v>
      </x:c>
      <x:c r="I1556" s="104"/>
      <x:c r="J1556" s="104"/>
      <x:c r="K1556" s="104">
        <x:f t="shared" si="291"/>
        <x:v>189749</x:v>
      </x:c>
      <x:c r="L1556" s="104">
        <x:f t="shared" si="292"/>
        <x:v>34534</x:v>
      </x:c>
      <x:c r="M1556" s="104"/>
      <x:c r="N1556" s="100"/>
    </x:row>
    <x:row r="1557" spans="1:14" s="5" customFormat="1" ht="19.5" customHeight="1">
      <x:c r="A1557" s="101" t="s">
        <x:v>862</x:v>
      </x:c>
      <x:c r="B1557" s="101" t="s">
        <x:v>1251</x:v>
      </x:c>
      <x:c r="C1557" s="102">
        <x:f>ROUNDDOWN(C1554*0.7,3)</x:f>
        <x:v>0.056000000000000005</x:v>
      </x:c>
      <x:c r="D1557" s="103" t="s">
        <x:v>250</x:v>
      </x:c>
      <x:c r="E1557" s="104"/>
      <x:c r="F1557" s="104"/>
      <x:c r="G1557" s="104">
        <x:f>G1554</x:f>
        <x:v>148510</x:v>
      </x:c>
      <x:c r="H1557" s="104">
        <x:f t="shared" si="290"/>
        <x:v>8316</x:v>
      </x:c>
      <x:c r="I1557" s="104"/>
      <x:c r="J1557" s="104"/>
      <x:c r="K1557" s="104">
        <x:f t="shared" si="291"/>
        <x:v>148510</x:v>
      </x:c>
      <x:c r="L1557" s="104">
        <x:f t="shared" si="292"/>
        <x:v>8316</x:v>
      </x:c>
      <x:c r="M1557" s="104"/>
      <x:c r="N1557" s="100"/>
    </x:row>
    <x:row r="1558" spans="1:14" s="5" customFormat="1" ht="19.5" customHeight="1">
      <x:c r="A1558" s="101" t="s">
        <x:v>227</x:v>
      </x:c>
      <x:c r="B1558" s="101" t="s">
        <x:v>1095</x:v>
      </x:c>
      <x:c r="C1558" s="102">
        <x:f>ROUNDDOWN(C1555*0.7,3)</x:f>
        <x:v>0.41299999999999998</x:v>
      </x:c>
      <x:c r="D1558" s="103" t="s">
        <x:v>220</x:v>
      </x:c>
      <x:c r="E1558" s="104">
        <x:f>E1555</x:f>
        <x:v>18321</x:v>
      </x:c>
      <x:c r="F1558" s="104">
        <x:f>INT(C1558*E1558)</x:f>
        <x:v>7566</x:v>
      </x:c>
      <x:c r="G1558" s="104">
        <x:f>G1555</x:f>
        <x:v>47849</x:v>
      </x:c>
      <x:c r="H1558" s="104">
        <x:f t="shared" si="290"/>
        <x:v>19761</x:v>
      </x:c>
      <x:c r="I1558" s="104">
        <x:f>I1555</x:f>
        <x:v>15965</x:v>
      </x:c>
      <x:c r="J1558" s="104">
        <x:f>INT(C1558*I1558)</x:f>
        <x:v>6593</x:v>
      </x:c>
      <x:c r="K1558" s="104">
        <x:f t="shared" si="291"/>
        <x:v>82135</x:v>
      </x:c>
      <x:c r="L1558" s="104">
        <x:f t="shared" si="292"/>
        <x:v>33920</x:v>
      </x:c>
      <x:c r="M1558" s="104"/>
      <x:c r="N1558" s="100"/>
    </x:row>
    <x:row r="1559" spans="1:14" s="5" customFormat="1" ht="19.5" customHeight="1">
      <x:c r="A1559" s="101" t="s">
        <x:v>153</x:v>
      </x:c>
      <x:c r="B1559" s="101" t="s">
        <x:v>229</x:v>
      </x:c>
      <x:c r="C1559" s="102">
        <x:v>0.23999999999999999</x:v>
      </x:c>
      <x:c r="D1559" s="103" t="s">
        <x:v>250</x:v>
      </x:c>
      <x:c r="E1559" s="104"/>
      <x:c r="F1559" s="104"/>
      <x:c r="G1559" s="104">
        <x:f>G1553</x:f>
        <x:v>189749</x:v>
      </x:c>
      <x:c r="H1559" s="104">
        <x:f t="shared" si="290"/>
        <x:v>45539</x:v>
      </x:c>
      <x:c r="I1559" s="104"/>
      <x:c r="J1559" s="104"/>
      <x:c r="K1559" s="104">
        <x:f t="shared" si="291"/>
        <x:v>189749</x:v>
      </x:c>
      <x:c r="L1559" s="104">
        <x:f t="shared" si="292"/>
        <x:v>45539</x:v>
      </x:c>
      <x:c r="M1559" s="104"/>
      <x:c r="N1559" s="100"/>
    </x:row>
    <x:row r="1560" spans="1:14" s="5" customFormat="1" ht="19.5" customHeight="1">
      <x:c r="A1560" s="101" t="s">
        <x:v>862</x:v>
      </x:c>
      <x:c r="B1560" s="101" t="s">
        <x:v>229</x:v>
      </x:c>
      <x:c r="C1560" s="102">
        <x:v>0.13</x:v>
      </x:c>
      <x:c r="D1560" s="103" t="s">
        <x:v>250</x:v>
      </x:c>
      <x:c r="E1560" s="104"/>
      <x:c r="F1560" s="104"/>
      <x:c r="G1560" s="104">
        <x:f>G1554</x:f>
        <x:v>148510</x:v>
      </x:c>
      <x:c r="H1560" s="104">
        <x:f t="shared" si="290"/>
        <x:v>19306</x:v>
      </x:c>
      <x:c r="I1560" s="104"/>
      <x:c r="J1560" s="104"/>
      <x:c r="K1560" s="104">
        <x:f t="shared" si="291"/>
        <x:v>148510</x:v>
      </x:c>
      <x:c r="L1560" s="104">
        <x:f t="shared" si="292"/>
        <x:v>19306</x:v>
      </x:c>
      <x:c r="M1560" s="104"/>
      <x:c r="N1560" s="100"/>
    </x:row>
    <x:row r="1561" spans="1:14" s="5" customFormat="1" ht="19.5" customHeight="1">
      <x:c r="A1561" s="101" t="s">
        <x:v>227</x:v>
      </x:c>
      <x:c r="B1561" s="101" t="s">
        <x:v>1245</x:v>
      </x:c>
      <x:c r="C1561" s="102">
        <x:v>0.42999999999999999</x:v>
      </x:c>
      <x:c r="D1561" s="103" t="s">
        <x:v>220</x:v>
      </x:c>
      <x:c r="E1561" s="104">
        <x:f>E1564</x:f>
        <x:v>18321</x:v>
      </x:c>
      <x:c r="F1561" s="104">
        <x:f>INT(C1561*E1561)</x:f>
        <x:v>7878</x:v>
      </x:c>
      <x:c r="G1561" s="104">
        <x:f>G1564</x:f>
        <x:v>47849</x:v>
      </x:c>
      <x:c r="H1561" s="104">
        <x:f t="shared" si="290"/>
        <x:v>20575</x:v>
      </x:c>
      <x:c r="I1561" s="104">
        <x:f>I1564</x:f>
        <x:v>15965</x:v>
      </x:c>
      <x:c r="J1561" s="104">
        <x:f>INT(C1561*I1561)</x:f>
        <x:v>6864</x:v>
      </x:c>
      <x:c r="K1561" s="104">
        <x:f t="shared" si="291"/>
        <x:v>82135</x:v>
      </x:c>
      <x:c r="L1561" s="104">
        <x:f t="shared" si="292"/>
        <x:v>35317</x:v>
      </x:c>
      <x:c r="M1561" s="104"/>
      <x:c r="N1561" s="100"/>
    </x:row>
    <x:row r="1562" spans="1:14" s="5" customFormat="1" ht="19.5" customHeight="1">
      <x:c r="A1562" s="101" t="s">
        <x:v>153</x:v>
      </x:c>
      <x:c r="B1562" s="101" t="s">
        <x:v>1050</x:v>
      </x:c>
      <x:c r="C1562" s="102">
        <x:f>ROUNDDOWN(C1559*0.5,3)</x:f>
        <x:v>0.12</x:v>
      </x:c>
      <x:c r="D1562" s="103" t="s">
        <x:v>250</x:v>
      </x:c>
      <x:c r="E1562" s="104"/>
      <x:c r="F1562" s="104"/>
      <x:c r="G1562" s="104">
        <x:f>G1556</x:f>
        <x:v>189749</x:v>
      </x:c>
      <x:c r="H1562" s="104">
        <x:f t="shared" si="290"/>
        <x:v>22769</x:v>
      </x:c>
      <x:c r="I1562" s="104"/>
      <x:c r="J1562" s="104"/>
      <x:c r="K1562" s="104">
        <x:f t="shared" si="291"/>
        <x:v>189749</x:v>
      </x:c>
      <x:c r="L1562" s="104">
        <x:f t="shared" si="292"/>
        <x:v>22769</x:v>
      </x:c>
      <x:c r="M1562" s="104"/>
      <x:c r="N1562" s="100"/>
    </x:row>
    <x:row r="1563" spans="1:14" s="5" customFormat="1" ht="19.5" customHeight="1">
      <x:c r="A1563" s="101" t="s">
        <x:v>862</x:v>
      </x:c>
      <x:c r="B1563" s="101" t="s">
        <x:v>1050</x:v>
      </x:c>
      <x:c r="C1563" s="102">
        <x:f>ROUNDDOWN(C1560*0.5,3)</x:f>
        <x:v>0.065000000000000002</x:v>
      </x:c>
      <x:c r="D1563" s="103" t="s">
        <x:v>250</x:v>
      </x:c>
      <x:c r="E1563" s="104"/>
      <x:c r="F1563" s="104"/>
      <x:c r="G1563" s="104">
        <x:f>G1557</x:f>
        <x:v>148510</x:v>
      </x:c>
      <x:c r="H1563" s="104">
        <x:f t="shared" si="290"/>
        <x:v>9653</x:v>
      </x:c>
      <x:c r="I1563" s="104"/>
      <x:c r="J1563" s="104"/>
      <x:c r="K1563" s="104">
        <x:f t="shared" si="291"/>
        <x:v>148510</x:v>
      </x:c>
      <x:c r="L1563" s="104">
        <x:f t="shared" si="292"/>
        <x:v>9653</x:v>
      </x:c>
      <x:c r="M1563" s="104"/>
      <x:c r="N1563" s="100"/>
    </x:row>
    <x:row r="1564" spans="1:14" s="5" customFormat="1" ht="19.5" customHeight="1">
      <x:c r="A1564" s="101" t="s">
        <x:v>227</x:v>
      </x:c>
      <x:c r="B1564" s="101" t="s">
        <x:v>1373</x:v>
      </x:c>
      <x:c r="C1564" s="102">
        <x:f>ROUNDDOWN(C1561*0.5,3)</x:f>
        <x:v>0.215</x:v>
      </x:c>
      <x:c r="D1564" s="103" t="s">
        <x:v>220</x:v>
      </x:c>
      <x:c r="E1564" s="104">
        <x:f>E1542</x:f>
        <x:v>18321</x:v>
      </x:c>
      <x:c r="F1564" s="104">
        <x:f t="shared" ref="F1564:F1571" si="293">INT(C1564*E1564)</x:f>
        <x:v>3939</x:v>
      </x:c>
      <x:c r="G1564" s="104">
        <x:f>G1542</x:f>
        <x:v>47849</x:v>
      </x:c>
      <x:c r="H1564" s="104">
        <x:f t="shared" si="290"/>
        <x:v>10287</x:v>
      </x:c>
      <x:c r="I1564" s="104">
        <x:f>I1542</x:f>
        <x:v>15965</x:v>
      </x:c>
      <x:c r="J1564" s="104">
        <x:f>INT(C1564*I1564)</x:f>
        <x:v>3432</x:v>
      </x:c>
      <x:c r="K1564" s="104">
        <x:f t="shared" si="291"/>
        <x:v>82135</x:v>
      </x:c>
      <x:c r="L1564" s="104">
        <x:f t="shared" si="292"/>
        <x:v>17658</x:v>
      </x:c>
      <x:c r="M1564" s="104"/>
      <x:c r="N1564" s="100"/>
    </x:row>
    <x:row r="1565" spans="1:14" s="5" customFormat="1" ht="19.5" customHeight="1">
      <x:c r="A1565" s="101" t="s">
        <x:v>332</x:v>
      </x:c>
      <x:c r="B1565" s="101" t="str">
        <x:f>B879</x:f>
        <x:v>삼발이, L=1800</x:v>
      </x:c>
      <x:c r="C1565" s="101">
        <x:f>C879</x:f>
        <x:v>1</x:v>
      </x:c>
      <x:c r="D1565" s="103" t="s">
        <x:v>261</x:v>
      </x:c>
      <x:c r="E1565" s="104">
        <x:f>E879</x:f>
        <x:v>11400</x:v>
      </x:c>
      <x:c r="F1565" s="104">
        <x:f t="shared" si="293"/>
        <x:v>11400</x:v>
      </x:c>
      <x:c r="G1565" s="104"/>
      <x:c r="H1565" s="104"/>
      <x:c r="I1565" s="104"/>
      <x:c r="J1565" s="104"/>
      <x:c r="K1565" s="104">
        <x:f t="shared" si="291"/>
        <x:v>11400</x:v>
      </x:c>
      <x:c r="L1565" s="104">
        <x:f t="shared" si="292"/>
        <x:v>11400</x:v>
      </x:c>
      <x:c r="M1565" s="104"/>
      <x:c r="N1565" s="100"/>
    </x:row>
    <x:row r="1566" spans="1:14" s="5" customFormat="1" ht="19.5" customHeight="1">
      <x:c r="A1566" s="101" t="s">
        <x:v>748</x:v>
      </x:c>
      <x:c r="B1566" s="101" t="s">
        <x:v>86</x:v>
      </x:c>
      <x:c r="C1566" s="101">
        <x:f>C880</x:f>
        <x:v>15</x:v>
      </x:c>
      <x:c r="D1566" s="103" t="s">
        <x:v>266</x:v>
      </x:c>
      <x:c r="E1566" s="104">
        <x:f>E1544</x:f>
        <x:v>400</x:v>
      </x:c>
      <x:c r="F1566" s="104">
        <x:f t="shared" si="293"/>
        <x:v>6000</x:v>
      </x:c>
      <x:c r="G1566" s="104"/>
      <x:c r="H1566" s="104"/>
      <x:c r="I1566" s="104"/>
      <x:c r="J1566" s="104"/>
      <x:c r="K1566" s="104">
        <x:f t="shared" si="291"/>
        <x:v>400</x:v>
      </x:c>
      <x:c r="L1566" s="104">
        <x:f t="shared" si="292"/>
        <x:v>6000</x:v>
      </x:c>
      <x:c r="M1566" s="104"/>
      <x:c r="N1566" s="100"/>
    </x:row>
    <x:row r="1567" spans="1:14" s="5" customFormat="1" ht="19.5" customHeight="1">
      <x:c r="A1567" s="101" t="s">
        <x:v>239</x:v>
      </x:c>
      <x:c r="B1567" s="101" t="s">
        <x:v>1232</x:v>
      </x:c>
      <x:c r="C1567" s="101">
        <x:f>C881</x:f>
        <x:v>18.300000000000001</x:v>
      </x:c>
      <x:c r="D1567" s="103" t="s">
        <x:v>270</x:v>
      </x:c>
      <x:c r="E1567" s="104">
        <x:f>E1545</x:f>
        <x:v>33.299999999999997</x:v>
      </x:c>
      <x:c r="F1567" s="104">
        <x:f t="shared" si="293"/>
        <x:v>609</x:v>
      </x:c>
      <x:c r="G1567" s="104"/>
      <x:c r="H1567" s="104"/>
      <x:c r="I1567" s="104"/>
      <x:c r="J1567" s="104"/>
      <x:c r="K1567" s="104">
        <x:f t="shared" si="291"/>
        <x:v>33.299999999999997</x:v>
      </x:c>
      <x:c r="L1567" s="104">
        <x:f t="shared" si="292"/>
        <x:v>609</x:v>
      </x:c>
      <x:c r="M1567" s="104"/>
      <x:c r="N1567" s="100"/>
    </x:row>
    <x:row r="1568" spans="1:14" s="5" customFormat="1" ht="19.5" customHeight="1">
      <x:c r="A1568" s="101" t="s">
        <x:v>580</x:v>
      </x:c>
      <x:c r="B1568" s="101" t="s">
        <x:v>1337</x:v>
      </x:c>
      <x:c r="C1568" s="101">
        <x:f>C882</x:f>
        <x:v>3.6000000000000001</x:v>
      </x:c>
      <x:c r="D1568" s="103" t="s">
        <x:v>270</x:v>
      </x:c>
      <x:c r="E1568" s="104">
        <x:f>E1546</x:f>
        <x:v>131</x:v>
      </x:c>
      <x:c r="F1568" s="104">
        <x:f t="shared" si="293"/>
        <x:v>471</x:v>
      </x:c>
      <x:c r="G1568" s="104"/>
      <x:c r="H1568" s="104"/>
      <x:c r="I1568" s="104"/>
      <x:c r="J1568" s="104"/>
      <x:c r="K1568" s="104">
        <x:f t="shared" si="291"/>
        <x:v>131</x:v>
      </x:c>
      <x:c r="L1568" s="104">
        <x:f t="shared" si="292"/>
        <x:v>471</x:v>
      </x:c>
      <x:c r="M1568" s="104"/>
      <x:c r="N1568" s="100"/>
    </x:row>
    <x:row r="1569" spans="1:14" s="5" customFormat="1" ht="19.5" customHeight="1">
      <x:c r="A1569" s="101" t="s">
        <x:v>190</x:v>
      </x:c>
      <x:c r="B1569" s="101" t="s">
        <x:v>572</x:v>
      </x:c>
      <x:c r="C1569" s="101">
        <x:f>C883</x:f>
        <x:v>0.59999999999999998</x:v>
      </x:c>
      <x:c r="D1569" s="103" t="s">
        <x:v>266</x:v>
      </x:c>
      <x:c r="E1569" s="104">
        <x:f>E1547</x:f>
        <x:v>1470</x:v>
      </x:c>
      <x:c r="F1569" s="104">
        <x:f t="shared" si="293"/>
        <x:v>882</x:v>
      </x:c>
      <x:c r="G1569" s="104"/>
      <x:c r="H1569" s="104"/>
      <x:c r="I1569" s="104"/>
      <x:c r="J1569" s="104"/>
      <x:c r="K1569" s="104">
        <x:f t="shared" si="291"/>
        <x:v>1470</x:v>
      </x:c>
      <x:c r="L1569" s="104">
        <x:f t="shared" si="292"/>
        <x:v>882</x:v>
      </x:c>
      <x:c r="M1569" s="104"/>
      <x:c r="N1569" s="100"/>
    </x:row>
    <x:row r="1570" spans="1:14" s="5" customFormat="1" ht="19.5" customHeight="1">
      <x:c r="A1570" s="101" t="s">
        <x:v>822</x:v>
      </x:c>
      <x:c r="B1570" s="101" t="str">
        <x:f>B1548</x:f>
        <x:v>트럭탑재형크레인10톤</x:v>
      </x:c>
      <x:c r="C1570" s="102">
        <x:v>2</x:v>
      </x:c>
      <x:c r="D1570" s="103" t="s">
        <x:v>148</x:v>
      </x:c>
      <x:c r="E1570" s="104">
        <x:f>E884</x:f>
        <x:v>989</x:v>
      </x:c>
      <x:c r="F1570" s="104">
        <x:f t="shared" si="293"/>
        <x:v>1978</x:v>
      </x:c>
      <x:c r="G1570" s="104">
        <x:f>G884</x:f>
        <x:v>2093</x:v>
      </x:c>
      <x:c r="H1570" s="104">
        <x:f>INT(C1570*G1570)</x:f>
        <x:v>4186</x:v>
      </x:c>
      <x:c r="I1570" s="104">
        <x:f>I884</x:f>
        <x:v>1095</x:v>
      </x:c>
      <x:c r="J1570" s="104">
        <x:f>INT(C1570*I1570)</x:f>
        <x:v>2190</x:v>
      </x:c>
      <x:c r="K1570" s="104">
        <x:f t="shared" si="291"/>
        <x:v>4177</x:v>
      </x:c>
      <x:c r="L1570" s="104">
        <x:f t="shared" si="292"/>
        <x:v>8354</x:v>
      </x:c>
      <x:c r="M1570" s="104"/>
      <x:c r="N1570" s="100"/>
    </x:row>
    <x:row r="1571" spans="1:14" s="5" customFormat="1" ht="19.5" customHeight="1">
      <x:c r="A1571" s="101" t="s">
        <x:v>540</x:v>
      </x:c>
      <x:c r="B1571" s="101" t="str">
        <x:f>B1549</x:f>
        <x:v>트럭탑재형크레인10톤, 10km</x:v>
      </x:c>
      <x:c r="C1571" s="102">
        <x:v>2</x:v>
      </x:c>
      <x:c r="D1571" s="103" t="s">
        <x:v>148</x:v>
      </x:c>
      <x:c r="E1571" s="104">
        <x:f>E885</x:f>
        <x:v>1458</x:v>
      </x:c>
      <x:c r="F1571" s="104">
        <x:f t="shared" si="293"/>
        <x:v>2916</x:v>
      </x:c>
      <x:c r="G1571" s="104">
        <x:f>G885</x:f>
        <x:v>3082</x:v>
      </x:c>
      <x:c r="H1571" s="104">
        <x:f>INT(C1571*G1571)</x:f>
        <x:v>6164</x:v>
      </x:c>
      <x:c r="I1571" s="104">
        <x:f>I885</x:f>
        <x:v>1614</x:v>
      </x:c>
      <x:c r="J1571" s="104">
        <x:f>INT(C1571*I1571)</x:f>
        <x:v>3228</x:v>
      </x:c>
      <x:c r="K1571" s="104">
        <x:f t="shared" si="291"/>
        <x:v>6154</x:v>
      </x:c>
      <x:c r="L1571" s="104">
        <x:f t="shared" si="292"/>
        <x:v>12308</x:v>
      </x:c>
      <x:c r="M1571" s="104"/>
      <x:c r="N1571" s="100"/>
    </x:row>
    <x:row r="1572" spans="1:14" s="5" customFormat="1" ht="19.5" customHeight="1">
      <x:c r="A1572" s="101" t="s">
        <x:v>533</x:v>
      </x:c>
      <x:c r="B1572" s="101"/>
      <x:c r="C1572" s="102"/>
      <x:c r="D1572" s="103"/>
      <x:c r="E1572" s="104"/>
      <x:c r="F1572" s="104">
        <x:f>SUM(F1553:F1571)</x:f>
        <x:v>54448</x:v>
      </x:c>
      <x:c r="G1572" s="104"/>
      <x:c r="H1572" s="104">
        <x:f>SUM(H1553:H1571)</x:f>
        <x:v>290534</x:v>
      </x:c>
      <x:c r="I1572" s="104"/>
      <x:c r="J1572" s="104">
        <x:f>SUM(J1553:J1571)</x:f>
        <x:v>31726</x:v>
      </x:c>
      <x:c r="K1572" s="104"/>
      <x:c r="L1572" s="104">
        <x:f>SUM(F1572,H1572,J1572)</x:f>
        <x:v>376708</x:v>
      </x:c>
      <x:c r="M1572" s="104"/>
      <x:c r="N1572" s="100"/>
    </x:row>
    <x:row r="1573" spans="1:14" s="5" customFormat="1" ht="19.5" customHeight="1">
      <x:c r="A1573" s="105"/>
      <x:c r="B1573" s="105"/>
      <x:c r="C1573" s="106"/>
      <x:c r="D1573" s="107"/>
      <x:c r="E1573" s="108"/>
      <x:c r="F1573" s="108"/>
      <x:c r="G1573" s="108"/>
      <x:c r="H1573" s="108"/>
      <x:c r="I1573" s="108"/>
      <x:c r="J1573" s="108"/>
      <x:c r="K1573" s="108"/>
      <x:c r="L1573" s="108"/>
      <x:c r="M1573" s="108"/>
      <x:c r="N1573" s="100"/>
    </x:row>
    <x:row r="1574" spans="1:14" s="5" customFormat="1" ht="23.899999999999999">
      <x:c r="A1574" s="113" t="s">
        <x:v>3</x:v>
      </x:c>
      <x:c r="B1574" s="96" t="s">
        <x:v>323</x:v>
      </x:c>
      <x:c r="C1574" s="97"/>
      <x:c r="D1574" s="98" t="s">
        <x:v>148</x:v>
      </x:c>
      <x:c r="E1574" s="99"/>
      <x:c r="F1574" s="99"/>
      <x:c r="G1574" s="99"/>
      <x:c r="H1574" s="99"/>
      <x:c r="I1574" s="99"/>
      <x:c r="J1574" s="99"/>
      <x:c r="K1574" s="99"/>
      <x:c r="L1574" s="99"/>
      <x:c r="M1574" s="99"/>
      <x:c r="N1574" s="100"/>
    </x:row>
    <x:row r="1575" spans="1:14" s="5" customFormat="1" ht="19.5" customHeight="1">
      <x:c r="A1575" s="101" t="s">
        <x:v>153</x:v>
      </x:c>
      <x:c r="B1575" s="101" t="s">
        <x:v>281</x:v>
      </x:c>
      <x:c r="C1575" s="102">
        <x:v>0.26000000000000001</x:v>
      </x:c>
      <x:c r="D1575" s="103" t="s">
        <x:v>250</x:v>
      </x:c>
      <x:c r="E1575" s="104"/>
      <x:c r="F1575" s="104"/>
      <x:c r="G1575" s="104">
        <x:f>G1556</x:f>
        <x:v>189749</x:v>
      </x:c>
      <x:c r="H1575" s="104">
        <x:f t="shared" ref="H1575:H1586" si="294">INT(C1575*G1575)</x:f>
        <x:v>49334</x:v>
      </x:c>
      <x:c r="I1575" s="104"/>
      <x:c r="J1575" s="104"/>
      <x:c r="K1575" s="104">
        <x:f t="shared" ref="K1575:K1593" si="295">SUM(E1575,G1575,I1575)</x:f>
        <x:v>189749</x:v>
      </x:c>
      <x:c r="L1575" s="104">
        <x:f t="shared" ref="L1575:L1593" si="296">SUM(F1575,H1575,J1575)</x:f>
        <x:v>49334</x:v>
      </x:c>
      <x:c r="M1575" s="104"/>
      <x:c r="N1575" s="100"/>
    </x:row>
    <x:row r="1576" spans="1:14" s="5" customFormat="1" ht="19.5" customHeight="1">
      <x:c r="A1576" s="101" t="s">
        <x:v>862</x:v>
      </x:c>
      <x:c r="B1576" s="101" t="s">
        <x:v>281</x:v>
      </x:c>
      <x:c r="C1576" s="102">
        <x:v>0.080000000000000004</x:v>
      </x:c>
      <x:c r="D1576" s="103" t="s">
        <x:v>250</x:v>
      </x:c>
      <x:c r="E1576" s="104"/>
      <x:c r="F1576" s="104"/>
      <x:c r="G1576" s="104">
        <x:f>G1557</x:f>
        <x:v>148510</x:v>
      </x:c>
      <x:c r="H1576" s="104">
        <x:f t="shared" si="294"/>
        <x:v>11880</x:v>
      </x:c>
      <x:c r="I1576" s="104"/>
      <x:c r="J1576" s="104"/>
      <x:c r="K1576" s="104">
        <x:f t="shared" si="295"/>
        <x:v>148510</x:v>
      </x:c>
      <x:c r="L1576" s="104">
        <x:f t="shared" si="296"/>
        <x:v>11880</x:v>
      </x:c>
      <x:c r="M1576" s="104"/>
      <x:c r="N1576" s="100"/>
    </x:row>
    <x:row r="1577" spans="1:14" s="5" customFormat="1" ht="19.5" customHeight="1">
      <x:c r="A1577" s="101" t="s">
        <x:v>227</x:v>
      </x:c>
      <x:c r="B1577" s="101" t="s">
        <x:v>123</x:v>
      </x:c>
      <x:c r="C1577" s="102">
        <x:v>0.58999999999999997</x:v>
      </x:c>
      <x:c r="D1577" s="103" t="s">
        <x:v>220</x:v>
      </x:c>
      <x:c r="E1577" s="104">
        <x:f>E1564</x:f>
        <x:v>18321</x:v>
      </x:c>
      <x:c r="F1577" s="104">
        <x:f>INT(C1577*E1577)</x:f>
        <x:v>10809</x:v>
      </x:c>
      <x:c r="G1577" s="104">
        <x:f>G1564</x:f>
        <x:v>47849</x:v>
      </x:c>
      <x:c r="H1577" s="104">
        <x:f t="shared" si="294"/>
        <x:v>28230</x:v>
      </x:c>
      <x:c r="I1577" s="104">
        <x:f>I1564</x:f>
        <x:v>15965</x:v>
      </x:c>
      <x:c r="J1577" s="104">
        <x:f>INT(C1577*I1577)</x:f>
        <x:v>9419</x:v>
      </x:c>
      <x:c r="K1577" s="104">
        <x:f t="shared" si="295"/>
        <x:v>82135</x:v>
      </x:c>
      <x:c r="L1577" s="104">
        <x:f t="shared" si="296"/>
        <x:v>48458</x:v>
      </x:c>
      <x:c r="M1577" s="104"/>
      <x:c r="N1577" s="100"/>
    </x:row>
    <x:row r="1578" spans="1:14" s="5" customFormat="1" ht="19.5" customHeight="1">
      <x:c r="A1578" s="101" t="s">
        <x:v>153</x:v>
      </x:c>
      <x:c r="B1578" s="101" t="s">
        <x:v>1251</x:v>
      </x:c>
      <x:c r="C1578" s="102">
        <x:f>ROUNDDOWN(C1575*0.7,3)</x:f>
        <x:v>0.182</x:v>
      </x:c>
      <x:c r="D1578" s="103" t="s">
        <x:v>250</x:v>
      </x:c>
      <x:c r="E1578" s="104"/>
      <x:c r="F1578" s="104"/>
      <x:c r="G1578" s="104">
        <x:f>G1575</x:f>
        <x:v>189749</x:v>
      </x:c>
      <x:c r="H1578" s="104">
        <x:f t="shared" si="294"/>
        <x:v>34534</x:v>
      </x:c>
      <x:c r="I1578" s="104"/>
      <x:c r="J1578" s="104"/>
      <x:c r="K1578" s="104">
        <x:f t="shared" si="295"/>
        <x:v>189749</x:v>
      </x:c>
      <x:c r="L1578" s="104">
        <x:f t="shared" si="296"/>
        <x:v>34534</x:v>
      </x:c>
      <x:c r="M1578" s="104"/>
      <x:c r="N1578" s="100"/>
    </x:row>
    <x:row r="1579" spans="1:14" s="5" customFormat="1" ht="19.5" customHeight="1">
      <x:c r="A1579" s="101" t="s">
        <x:v>862</x:v>
      </x:c>
      <x:c r="B1579" s="101" t="s">
        <x:v>1251</x:v>
      </x:c>
      <x:c r="C1579" s="102">
        <x:f>ROUNDDOWN(C1576*0.7,3)</x:f>
        <x:v>0.056000000000000005</x:v>
      </x:c>
      <x:c r="D1579" s="103" t="s">
        <x:v>250</x:v>
      </x:c>
      <x:c r="E1579" s="104"/>
      <x:c r="F1579" s="104"/>
      <x:c r="G1579" s="104">
        <x:f>G1576</x:f>
        <x:v>148510</x:v>
      </x:c>
      <x:c r="H1579" s="104">
        <x:f t="shared" si="294"/>
        <x:v>8316</x:v>
      </x:c>
      <x:c r="I1579" s="104"/>
      <x:c r="J1579" s="104"/>
      <x:c r="K1579" s="104">
        <x:f t="shared" si="295"/>
        <x:v>148510</x:v>
      </x:c>
      <x:c r="L1579" s="104">
        <x:f t="shared" si="296"/>
        <x:v>8316</x:v>
      </x:c>
      <x:c r="M1579" s="104"/>
      <x:c r="N1579" s="100"/>
    </x:row>
    <x:row r="1580" spans="1:14" s="5" customFormat="1" ht="19.5" customHeight="1">
      <x:c r="A1580" s="101" t="s">
        <x:v>227</x:v>
      </x:c>
      <x:c r="B1580" s="101" t="s">
        <x:v>1095</x:v>
      </x:c>
      <x:c r="C1580" s="102">
        <x:f>ROUNDDOWN(C1577*0.7,3)</x:f>
        <x:v>0.41299999999999998</x:v>
      </x:c>
      <x:c r="D1580" s="103" t="s">
        <x:v>220</x:v>
      </x:c>
      <x:c r="E1580" s="104">
        <x:f>E1577</x:f>
        <x:v>18321</x:v>
      </x:c>
      <x:c r="F1580" s="104">
        <x:f>INT(C1580*E1580)</x:f>
        <x:v>7566</x:v>
      </x:c>
      <x:c r="G1580" s="104">
        <x:f>G1577</x:f>
        <x:v>47849</x:v>
      </x:c>
      <x:c r="H1580" s="104">
        <x:f t="shared" si="294"/>
        <x:v>19761</x:v>
      </x:c>
      <x:c r="I1580" s="104">
        <x:f>I1577</x:f>
        <x:v>15965</x:v>
      </x:c>
      <x:c r="J1580" s="104">
        <x:f>INT(C1580*I1580)</x:f>
        <x:v>6593</x:v>
      </x:c>
      <x:c r="K1580" s="104">
        <x:f t="shared" si="295"/>
        <x:v>82135</x:v>
      </x:c>
      <x:c r="L1580" s="104">
        <x:f t="shared" si="296"/>
        <x:v>33920</x:v>
      </x:c>
      <x:c r="M1580" s="104"/>
      <x:c r="N1580" s="100"/>
    </x:row>
    <x:row r="1581" spans="1:14" s="5" customFormat="1" ht="19.5" customHeight="1">
      <x:c r="A1581" s="101" t="s">
        <x:v>153</x:v>
      </x:c>
      <x:c r="B1581" s="101" t="s">
        <x:v>229</x:v>
      </x:c>
      <x:c r="C1581" s="102">
        <x:v>0.31</x:v>
      </x:c>
      <x:c r="D1581" s="103" t="s">
        <x:v>250</x:v>
      </x:c>
      <x:c r="E1581" s="104"/>
      <x:c r="F1581" s="104"/>
      <x:c r="G1581" s="104">
        <x:f>G1575</x:f>
        <x:v>189749</x:v>
      </x:c>
      <x:c r="H1581" s="104">
        <x:f t="shared" si="294"/>
        <x:v>58822</x:v>
      </x:c>
      <x:c r="I1581" s="104"/>
      <x:c r="J1581" s="104"/>
      <x:c r="K1581" s="104">
        <x:f t="shared" si="295"/>
        <x:v>189749</x:v>
      </x:c>
      <x:c r="L1581" s="104">
        <x:f t="shared" si="296"/>
        <x:v>58822</x:v>
      </x:c>
      <x:c r="M1581" s="104"/>
      <x:c r="N1581" s="100"/>
    </x:row>
    <x:row r="1582" spans="1:14" s="5" customFormat="1" ht="19.5" customHeight="1">
      <x:c r="A1582" s="101" t="s">
        <x:v>862</x:v>
      </x:c>
      <x:c r="B1582" s="101" t="s">
        <x:v>229</x:v>
      </x:c>
      <x:c r="C1582" s="102">
        <x:v>0.14999999999999999</x:v>
      </x:c>
      <x:c r="D1582" s="103" t="s">
        <x:v>250</x:v>
      </x:c>
      <x:c r="E1582" s="104"/>
      <x:c r="F1582" s="104"/>
      <x:c r="G1582" s="104">
        <x:f>G1576</x:f>
        <x:v>148510</x:v>
      </x:c>
      <x:c r="H1582" s="104">
        <x:f t="shared" si="294"/>
        <x:v>22276</x:v>
      </x:c>
      <x:c r="I1582" s="104"/>
      <x:c r="J1582" s="104"/>
      <x:c r="K1582" s="104">
        <x:f t="shared" si="295"/>
        <x:v>148510</x:v>
      </x:c>
      <x:c r="L1582" s="104">
        <x:f t="shared" si="296"/>
        <x:v>22276</x:v>
      </x:c>
      <x:c r="M1582" s="104"/>
      <x:c r="N1582" s="100"/>
    </x:row>
    <x:row r="1583" spans="1:14" s="5" customFormat="1" ht="19.5" customHeight="1">
      <x:c r="A1583" s="101" t="s">
        <x:v>227</x:v>
      </x:c>
      <x:c r="B1583" s="101" t="s">
        <x:v>1245</x:v>
      </x:c>
      <x:c r="C1583" s="102">
        <x:v>0.52000000000000002</x:v>
      </x:c>
      <x:c r="D1583" s="103" t="s">
        <x:v>220</x:v>
      </x:c>
      <x:c r="E1583" s="104">
        <x:f>E1586</x:f>
        <x:v>18321</x:v>
      </x:c>
      <x:c r="F1583" s="104">
        <x:f>INT(C1583*E1583)</x:f>
        <x:v>9526</x:v>
      </x:c>
      <x:c r="G1583" s="104">
        <x:f>G1586</x:f>
        <x:v>47849</x:v>
      </x:c>
      <x:c r="H1583" s="104">
        <x:f t="shared" si="294"/>
        <x:v>24881</x:v>
      </x:c>
      <x:c r="I1583" s="104">
        <x:f>I1586</x:f>
        <x:v>15965</x:v>
      </x:c>
      <x:c r="J1583" s="104">
        <x:f>INT(C1583*I1583)</x:f>
        <x:v>8301</x:v>
      </x:c>
      <x:c r="K1583" s="104">
        <x:f t="shared" si="295"/>
        <x:v>82135</x:v>
      </x:c>
      <x:c r="L1583" s="104">
        <x:f t="shared" si="296"/>
        <x:v>42708</x:v>
      </x:c>
      <x:c r="M1583" s="104"/>
      <x:c r="N1583" s="100"/>
    </x:row>
    <x:row r="1584" spans="1:14" s="5" customFormat="1" ht="19.5" customHeight="1">
      <x:c r="A1584" s="101" t="s">
        <x:v>153</x:v>
      </x:c>
      <x:c r="B1584" s="101" t="s">
        <x:v>1050</x:v>
      </x:c>
      <x:c r="C1584" s="102">
        <x:f>ROUNDDOWN(C1581*0.5,3)</x:f>
        <x:v>0.155</x:v>
      </x:c>
      <x:c r="D1584" s="103" t="s">
        <x:v>250</x:v>
      </x:c>
      <x:c r="E1584" s="104"/>
      <x:c r="F1584" s="104"/>
      <x:c r="G1584" s="104">
        <x:f>G1578</x:f>
        <x:v>189749</x:v>
      </x:c>
      <x:c r="H1584" s="104">
        <x:f t="shared" si="294"/>
        <x:v>29411</x:v>
      </x:c>
      <x:c r="I1584" s="104"/>
      <x:c r="J1584" s="104"/>
      <x:c r="K1584" s="104">
        <x:f t="shared" si="295"/>
        <x:v>189749</x:v>
      </x:c>
      <x:c r="L1584" s="104">
        <x:f t="shared" si="296"/>
        <x:v>29411</x:v>
      </x:c>
      <x:c r="M1584" s="104"/>
      <x:c r="N1584" s="100"/>
    </x:row>
    <x:row r="1585" spans="1:14" s="5" customFormat="1" ht="19.5" customHeight="1">
      <x:c r="A1585" s="101" t="s">
        <x:v>862</x:v>
      </x:c>
      <x:c r="B1585" s="101" t="s">
        <x:v>1050</x:v>
      </x:c>
      <x:c r="C1585" s="102">
        <x:f>ROUNDDOWN(C1582*0.5,3)</x:f>
        <x:v>0.075</x:v>
      </x:c>
      <x:c r="D1585" s="103" t="s">
        <x:v>250</x:v>
      </x:c>
      <x:c r="E1585" s="104"/>
      <x:c r="F1585" s="104"/>
      <x:c r="G1585" s="104">
        <x:f>G1579</x:f>
        <x:v>148510</x:v>
      </x:c>
      <x:c r="H1585" s="104">
        <x:f t="shared" si="294"/>
        <x:v>11138</x:v>
      </x:c>
      <x:c r="I1585" s="104"/>
      <x:c r="J1585" s="104"/>
      <x:c r="K1585" s="104">
        <x:f t="shared" si="295"/>
        <x:v>148510</x:v>
      </x:c>
      <x:c r="L1585" s="104">
        <x:f t="shared" si="296"/>
        <x:v>11138</x:v>
      </x:c>
      <x:c r="M1585" s="104"/>
      <x:c r="N1585" s="100"/>
    </x:row>
    <x:row r="1586" spans="1:14" s="5" customFormat="1" ht="19.5" customHeight="1">
      <x:c r="A1586" s="101" t="s">
        <x:v>227</x:v>
      </x:c>
      <x:c r="B1586" s="101" t="s">
        <x:v>1373</x:v>
      </x:c>
      <x:c r="C1586" s="102">
        <x:f>ROUNDDOWN(C1583*0.5,3)</x:f>
        <x:v>0.26000000000000001</x:v>
      </x:c>
      <x:c r="D1586" s="103" t="s">
        <x:v>220</x:v>
      </x:c>
      <x:c r="E1586" s="104">
        <x:f>E1564</x:f>
        <x:v>18321</x:v>
      </x:c>
      <x:c r="F1586" s="104">
        <x:f t="shared" ref="F1586:F1593" si="297">INT(C1586*E1586)</x:f>
        <x:v>4763</x:v>
      </x:c>
      <x:c r="G1586" s="104">
        <x:f>G1564</x:f>
        <x:v>47849</x:v>
      </x:c>
      <x:c r="H1586" s="104">
        <x:f t="shared" si="294"/>
        <x:v>12440</x:v>
      </x:c>
      <x:c r="I1586" s="104">
        <x:f>I1564</x:f>
        <x:v>15965</x:v>
      </x:c>
      <x:c r="J1586" s="104">
        <x:f>INT(C1586*I1586)</x:f>
        <x:v>4150</x:v>
      </x:c>
      <x:c r="K1586" s="104">
        <x:f t="shared" si="295"/>
        <x:v>82135</x:v>
      </x:c>
      <x:c r="L1586" s="104">
        <x:f t="shared" si="296"/>
        <x:v>21353</x:v>
      </x:c>
      <x:c r="M1586" s="104"/>
      <x:c r="N1586" s="100"/>
    </x:row>
    <x:row r="1587" spans="1:14" s="5" customFormat="1" ht="19.5" customHeight="1">
      <x:c r="A1587" s="101" t="s">
        <x:v>332</x:v>
      </x:c>
      <x:c r="B1587" s="101" t="str">
        <x:f>B895</x:f>
        <x:v>삼발이, L=1800</x:v>
      </x:c>
      <x:c r="C1587" s="101">
        <x:f>C895</x:f>
        <x:v>1</x:v>
      </x:c>
      <x:c r="D1587" s="103" t="s">
        <x:v>261</x:v>
      </x:c>
      <x:c r="E1587" s="104">
        <x:f>E895</x:f>
        <x:v>11400</x:v>
      </x:c>
      <x:c r="F1587" s="104">
        <x:f t="shared" si="297"/>
        <x:v>11400</x:v>
      </x:c>
      <x:c r="G1587" s="104"/>
      <x:c r="H1587" s="104"/>
      <x:c r="I1587" s="104"/>
      <x:c r="J1587" s="104"/>
      <x:c r="K1587" s="104">
        <x:f t="shared" si="295"/>
        <x:v>11400</x:v>
      </x:c>
      <x:c r="L1587" s="104">
        <x:f t="shared" si="296"/>
        <x:v>11400</x:v>
      </x:c>
      <x:c r="M1587" s="104"/>
      <x:c r="N1587" s="100"/>
    </x:row>
    <x:row r="1588" spans="1:14" s="5" customFormat="1" ht="19.5" customHeight="1">
      <x:c r="A1588" s="101" t="s">
        <x:v>748</x:v>
      </x:c>
      <x:c r="B1588" s="101" t="s">
        <x:v>86</x:v>
      </x:c>
      <x:c r="C1588" s="101">
        <x:f>C896</x:f>
        <x:v>20</x:v>
      </x:c>
      <x:c r="D1588" s="103" t="s">
        <x:v>266</x:v>
      </x:c>
      <x:c r="E1588" s="104">
        <x:f>E1566</x:f>
        <x:v>400</x:v>
      </x:c>
      <x:c r="F1588" s="104">
        <x:f t="shared" si="297"/>
        <x:v>8000</x:v>
      </x:c>
      <x:c r="G1588" s="104"/>
      <x:c r="H1588" s="104"/>
      <x:c r="I1588" s="104"/>
      <x:c r="J1588" s="104"/>
      <x:c r="K1588" s="104">
        <x:f t="shared" si="295"/>
        <x:v>400</x:v>
      </x:c>
      <x:c r="L1588" s="104">
        <x:f t="shared" si="296"/>
        <x:v>8000</x:v>
      </x:c>
      <x:c r="M1588" s="104"/>
      <x:c r="N1588" s="100"/>
    </x:row>
    <x:row r="1589" spans="1:14" s="5" customFormat="1" ht="19.5" customHeight="1">
      <x:c r="A1589" s="101" t="s">
        <x:v>239</x:v>
      </x:c>
      <x:c r="B1589" s="101" t="s">
        <x:v>1232</x:v>
      </x:c>
      <x:c r="C1589" s="101">
        <x:f>C897</x:f>
        <x:v>20.199999999999999</x:v>
      </x:c>
      <x:c r="D1589" s="103" t="s">
        <x:v>270</x:v>
      </x:c>
      <x:c r="E1589" s="104">
        <x:f>E1567</x:f>
        <x:v>33.299999999999997</x:v>
      </x:c>
      <x:c r="F1589" s="104">
        <x:f t="shared" si="297"/>
        <x:v>672</x:v>
      </x:c>
      <x:c r="G1589" s="104"/>
      <x:c r="H1589" s="104"/>
      <x:c r="I1589" s="104"/>
      <x:c r="J1589" s="104"/>
      <x:c r="K1589" s="104">
        <x:f t="shared" si="295"/>
        <x:v>33.299999999999997</x:v>
      </x:c>
      <x:c r="L1589" s="104">
        <x:f t="shared" si="296"/>
        <x:v>672</x:v>
      </x:c>
      <x:c r="M1589" s="104"/>
      <x:c r="N1589" s="100"/>
    </x:row>
    <x:row r="1590" spans="1:14" s="5" customFormat="1" ht="19.5" customHeight="1">
      <x:c r="A1590" s="101" t="s">
        <x:v>580</x:v>
      </x:c>
      <x:c r="B1590" s="101" t="s">
        <x:v>1337</x:v>
      </x:c>
      <x:c r="C1590" s="101">
        <x:f>C898</x:f>
        <x:v>4.2000000000000002</x:v>
      </x:c>
      <x:c r="D1590" s="103" t="s">
        <x:v>270</x:v>
      </x:c>
      <x:c r="E1590" s="104">
        <x:f>E1568</x:f>
        <x:v>131</x:v>
      </x:c>
      <x:c r="F1590" s="104">
        <x:f t="shared" si="297"/>
        <x:v>550</x:v>
      </x:c>
      <x:c r="G1590" s="104"/>
      <x:c r="H1590" s="104"/>
      <x:c r="I1590" s="104"/>
      <x:c r="J1590" s="104"/>
      <x:c r="K1590" s="104">
        <x:f t="shared" si="295"/>
        <x:v>131</x:v>
      </x:c>
      <x:c r="L1590" s="104">
        <x:f t="shared" si="296"/>
        <x:v>550</x:v>
      </x:c>
      <x:c r="M1590" s="104"/>
      <x:c r="N1590" s="100"/>
    </x:row>
    <x:row r="1591" spans="1:14" s="5" customFormat="1" ht="19.5" customHeight="1">
      <x:c r="A1591" s="101" t="s">
        <x:v>190</x:v>
      </x:c>
      <x:c r="B1591" s="101" t="s">
        <x:v>572</x:v>
      </x:c>
      <x:c r="C1591" s="101">
        <x:f>C899</x:f>
        <x:v>0.69999999999999996</x:v>
      </x:c>
      <x:c r="D1591" s="103" t="s">
        <x:v>266</x:v>
      </x:c>
      <x:c r="E1591" s="104">
        <x:f>E1569</x:f>
        <x:v>1470</x:v>
      </x:c>
      <x:c r="F1591" s="104">
        <x:f t="shared" si="297"/>
        <x:v>1029</x:v>
      </x:c>
      <x:c r="G1591" s="104"/>
      <x:c r="H1591" s="104"/>
      <x:c r="I1591" s="104"/>
      <x:c r="J1591" s="104"/>
      <x:c r="K1591" s="104">
        <x:f t="shared" si="295"/>
        <x:v>1470</x:v>
      </x:c>
      <x:c r="L1591" s="104">
        <x:f t="shared" si="296"/>
        <x:v>1029</x:v>
      </x:c>
      <x:c r="M1591" s="104"/>
      <x:c r="N1591" s="100"/>
    </x:row>
    <x:row r="1592" spans="1:14" s="5" customFormat="1" ht="19.5" customHeight="1">
      <x:c r="A1592" s="101" t="s">
        <x:v>822</x:v>
      </x:c>
      <x:c r="B1592" s="101" t="str">
        <x:f>B1570</x:f>
        <x:v>트럭탑재형크레인10톤</x:v>
      </x:c>
      <x:c r="C1592" s="102">
        <x:v>2</x:v>
      </x:c>
      <x:c r="D1592" s="103" t="s">
        <x:v>148</x:v>
      </x:c>
      <x:c r="E1592" s="104">
        <x:f>E900</x:f>
        <x:v>989</x:v>
      </x:c>
      <x:c r="F1592" s="104">
        <x:f t="shared" si="297"/>
        <x:v>1978</x:v>
      </x:c>
      <x:c r="G1592" s="104">
        <x:f>G900</x:f>
        <x:v>2093</x:v>
      </x:c>
      <x:c r="H1592" s="104">
        <x:f>INT(C1592*G1592)</x:f>
        <x:v>4186</x:v>
      </x:c>
      <x:c r="I1592" s="104">
        <x:f>I900</x:f>
        <x:v>1095</x:v>
      </x:c>
      <x:c r="J1592" s="104">
        <x:f>INT(C1592*I1592)</x:f>
        <x:v>2190</x:v>
      </x:c>
      <x:c r="K1592" s="104">
        <x:f t="shared" si="295"/>
        <x:v>4177</x:v>
      </x:c>
      <x:c r="L1592" s="104">
        <x:f t="shared" si="296"/>
        <x:v>8354</x:v>
      </x:c>
      <x:c r="M1592" s="104"/>
      <x:c r="N1592" s="100"/>
    </x:row>
    <x:row r="1593" spans="1:14" s="5" customFormat="1" ht="19.5" customHeight="1">
      <x:c r="A1593" s="101" t="s">
        <x:v>540</x:v>
      </x:c>
      <x:c r="B1593" s="101" t="str">
        <x:f>B1571</x:f>
        <x:v>트럭탑재형크레인10톤, 10km</x:v>
      </x:c>
      <x:c r="C1593" s="102">
        <x:v>2</x:v>
      </x:c>
      <x:c r="D1593" s="103" t="s">
        <x:v>148</x:v>
      </x:c>
      <x:c r="E1593" s="104">
        <x:f>E901</x:f>
        <x:v>1458</x:v>
      </x:c>
      <x:c r="F1593" s="104">
        <x:f t="shared" si="297"/>
        <x:v>2916</x:v>
      </x:c>
      <x:c r="G1593" s="104">
        <x:f>G901</x:f>
        <x:v>3082</x:v>
      </x:c>
      <x:c r="H1593" s="104">
        <x:f>INT(C1593*G1593)</x:f>
        <x:v>6164</x:v>
      </x:c>
      <x:c r="I1593" s="104">
        <x:f>I901</x:f>
        <x:v>1614</x:v>
      </x:c>
      <x:c r="J1593" s="104">
        <x:f>INT(C1593*I1593)</x:f>
        <x:v>3228</x:v>
      </x:c>
      <x:c r="K1593" s="104">
        <x:f t="shared" si="295"/>
        <x:v>6154</x:v>
      </x:c>
      <x:c r="L1593" s="104">
        <x:f t="shared" si="296"/>
        <x:v>12308</x:v>
      </x:c>
      <x:c r="M1593" s="104"/>
      <x:c r="N1593" s="100"/>
    </x:row>
    <x:row r="1594" spans="1:14" s="5" customFormat="1" ht="19.5" customHeight="1">
      <x:c r="A1594" s="101" t="s">
        <x:v>533</x:v>
      </x:c>
      <x:c r="B1594" s="101"/>
      <x:c r="C1594" s="102"/>
      <x:c r="D1594" s="103"/>
      <x:c r="E1594" s="104"/>
      <x:c r="F1594" s="104">
        <x:f>SUM(F1575:F1593)</x:f>
        <x:v>59209</x:v>
      </x:c>
      <x:c r="G1594" s="104"/>
      <x:c r="H1594" s="104">
        <x:f>SUM(H1575:H1593)</x:f>
        <x:v>321373</x:v>
      </x:c>
      <x:c r="I1594" s="104"/>
      <x:c r="J1594" s="104">
        <x:f>SUM(J1575:J1593)</x:f>
        <x:v>33881</x:v>
      </x:c>
      <x:c r="K1594" s="104"/>
      <x:c r="L1594" s="104">
        <x:f>SUM(F1594,H1594,J1594)</x:f>
        <x:v>414463</x:v>
      </x:c>
      <x:c r="M1594" s="104"/>
      <x:c r="N1594" s="100"/>
    </x:row>
    <x:row r="1595" spans="1:14" s="5" customFormat="1" ht="19.5" customHeight="1">
      <x:c r="A1595" s="105"/>
      <x:c r="B1595" s="105"/>
      <x:c r="C1595" s="106"/>
      <x:c r="D1595" s="107"/>
      <x:c r="E1595" s="108"/>
      <x:c r="F1595" s="108"/>
      <x:c r="G1595" s="108"/>
      <x:c r="H1595" s="108"/>
      <x:c r="I1595" s="108"/>
      <x:c r="J1595" s="108"/>
      <x:c r="K1595" s="108"/>
      <x:c r="L1595" s="108"/>
      <x:c r="M1595" s="108"/>
      <x:c r="N1595" s="100"/>
    </x:row>
    <x:row r="1596" spans="1:14" s="5" customFormat="1" ht="23.899999999999999">
      <x:c r="A1596" s="113" t="s">
        <x:v>1258</x:v>
      </x:c>
      <x:c r="B1596" s="96" t="s">
        <x:v>251</x:v>
      </x:c>
      <x:c r="C1596" s="97"/>
      <x:c r="D1596" s="98" t="s">
        <x:v>148</x:v>
      </x:c>
      <x:c r="E1596" s="99"/>
      <x:c r="F1596" s="99"/>
      <x:c r="G1596" s="99"/>
      <x:c r="H1596" s="99"/>
      <x:c r="I1596" s="99"/>
      <x:c r="J1596" s="99"/>
      <x:c r="K1596" s="99"/>
      <x:c r="L1596" s="99"/>
      <x:c r="M1596" s="99"/>
      <x:c r="N1596" s="100"/>
    </x:row>
    <x:row r="1597" spans="1:14" s="5" customFormat="1" ht="19.5" customHeight="1">
      <x:c r="A1597" s="101" t="s">
        <x:v>153</x:v>
      </x:c>
      <x:c r="B1597" s="101" t="s">
        <x:v>281</x:v>
      </x:c>
      <x:c r="C1597" s="102">
        <x:v>0.40000000000000002</x:v>
      </x:c>
      <x:c r="D1597" s="103" t="s">
        <x:v>250</x:v>
      </x:c>
      <x:c r="E1597" s="104"/>
      <x:c r="F1597" s="104"/>
      <x:c r="G1597" s="104">
        <x:f>G1578</x:f>
        <x:v>189749</x:v>
      </x:c>
      <x:c r="H1597" s="104">
        <x:f t="shared" ref="H1597:H1608" si="298">INT(C1597*G1597)</x:f>
        <x:v>75899</x:v>
      </x:c>
      <x:c r="I1597" s="104"/>
      <x:c r="J1597" s="104"/>
      <x:c r="K1597" s="104">
        <x:f t="shared" ref="K1597:K1615" si="299">SUM(E1597,G1597,I1597)</x:f>
        <x:v>189749</x:v>
      </x:c>
      <x:c r="L1597" s="104">
        <x:f t="shared" ref="L1597:L1615" si="300">SUM(F1597,H1597,J1597)</x:f>
        <x:v>75899</x:v>
      </x:c>
      <x:c r="M1597" s="104"/>
      <x:c r="N1597" s="100"/>
    </x:row>
    <x:row r="1598" spans="1:14" s="5" customFormat="1" ht="19.5" customHeight="1">
      <x:c r="A1598" s="101" t="s">
        <x:v>862</x:v>
      </x:c>
      <x:c r="B1598" s="101" t="s">
        <x:v>281</x:v>
      </x:c>
      <x:c r="C1598" s="102">
        <x:v>0.10000000000000001</x:v>
      </x:c>
      <x:c r="D1598" s="103" t="s">
        <x:v>250</x:v>
      </x:c>
      <x:c r="E1598" s="104"/>
      <x:c r="F1598" s="104"/>
      <x:c r="G1598" s="104">
        <x:f>G1579</x:f>
        <x:v>148510</x:v>
      </x:c>
      <x:c r="H1598" s="104">
        <x:f t="shared" si="298"/>
        <x:v>14851</x:v>
      </x:c>
      <x:c r="I1598" s="104"/>
      <x:c r="J1598" s="104"/>
      <x:c r="K1598" s="104">
        <x:f t="shared" si="299"/>
        <x:v>148510</x:v>
      </x:c>
      <x:c r="L1598" s="104">
        <x:f t="shared" si="300"/>
        <x:v>14851</x:v>
      </x:c>
      <x:c r="M1598" s="104"/>
      <x:c r="N1598" s="100"/>
    </x:row>
    <x:row r="1599" spans="1:14" s="5" customFormat="1" ht="19.5" customHeight="1">
      <x:c r="A1599" s="101" t="s">
        <x:v>227</x:v>
      </x:c>
      <x:c r="B1599" s="101" t="s">
        <x:v>123</x:v>
      </x:c>
      <x:c r="C1599" s="102">
        <x:v>0.70999999999999996</x:v>
      </x:c>
      <x:c r="D1599" s="103" t="s">
        <x:v>220</x:v>
      </x:c>
      <x:c r="E1599" s="104">
        <x:f>E1586</x:f>
        <x:v>18321</x:v>
      </x:c>
      <x:c r="F1599" s="104">
        <x:f>INT(C1599*E1599)</x:f>
        <x:v>13007</x:v>
      </x:c>
      <x:c r="G1599" s="104">
        <x:f>G1586</x:f>
        <x:v>47849</x:v>
      </x:c>
      <x:c r="H1599" s="104">
        <x:f t="shared" si="298"/>
        <x:v>33972</x:v>
      </x:c>
      <x:c r="I1599" s="104">
        <x:f>I1586</x:f>
        <x:v>15965</x:v>
      </x:c>
      <x:c r="J1599" s="104">
        <x:f>INT(C1599*I1599)</x:f>
        <x:v>11335</x:v>
      </x:c>
      <x:c r="K1599" s="104">
        <x:f t="shared" si="299"/>
        <x:v>82135</x:v>
      </x:c>
      <x:c r="L1599" s="104">
        <x:f t="shared" si="300"/>
        <x:v>58314</x:v>
      </x:c>
      <x:c r="M1599" s="104"/>
      <x:c r="N1599" s="100"/>
    </x:row>
    <x:row r="1600" spans="1:14" s="5" customFormat="1" ht="19.5" customHeight="1">
      <x:c r="A1600" s="101" t="s">
        <x:v>153</x:v>
      </x:c>
      <x:c r="B1600" s="101" t="s">
        <x:v>1251</x:v>
      </x:c>
      <x:c r="C1600" s="102">
        <x:f>ROUNDDOWN(C1597*0.7,3)</x:f>
        <x:v>0.28000000000000003</x:v>
      </x:c>
      <x:c r="D1600" s="103" t="s">
        <x:v>250</x:v>
      </x:c>
      <x:c r="E1600" s="104"/>
      <x:c r="F1600" s="104"/>
      <x:c r="G1600" s="104">
        <x:f>G1597</x:f>
        <x:v>189749</x:v>
      </x:c>
      <x:c r="H1600" s="104">
        <x:f t="shared" si="298"/>
        <x:v>53129</x:v>
      </x:c>
      <x:c r="I1600" s="104"/>
      <x:c r="J1600" s="104"/>
      <x:c r="K1600" s="104">
        <x:f t="shared" si="299"/>
        <x:v>189749</x:v>
      </x:c>
      <x:c r="L1600" s="104">
        <x:f t="shared" si="300"/>
        <x:v>53129</x:v>
      </x:c>
      <x:c r="M1600" s="104"/>
      <x:c r="N1600" s="100"/>
    </x:row>
    <x:row r="1601" spans="1:14" s="5" customFormat="1" ht="19.5" customHeight="1">
      <x:c r="A1601" s="101" t="s">
        <x:v>862</x:v>
      </x:c>
      <x:c r="B1601" s="101" t="s">
        <x:v>1251</x:v>
      </x:c>
      <x:c r="C1601" s="102">
        <x:f>ROUNDDOWN(C1598*0.7,3)</x:f>
        <x:v>0.070000000000000007</x:v>
      </x:c>
      <x:c r="D1601" s="103" t="s">
        <x:v>250</x:v>
      </x:c>
      <x:c r="E1601" s="104"/>
      <x:c r="F1601" s="104"/>
      <x:c r="G1601" s="104">
        <x:f>G1598</x:f>
        <x:v>148510</x:v>
      </x:c>
      <x:c r="H1601" s="104">
        <x:f t="shared" si="298"/>
        <x:v>10395</x:v>
      </x:c>
      <x:c r="I1601" s="104"/>
      <x:c r="J1601" s="104"/>
      <x:c r="K1601" s="104">
        <x:f t="shared" si="299"/>
        <x:v>148510</x:v>
      </x:c>
      <x:c r="L1601" s="104">
        <x:f t="shared" si="300"/>
        <x:v>10395</x:v>
      </x:c>
      <x:c r="M1601" s="104"/>
      <x:c r="N1601" s="100"/>
    </x:row>
    <x:row r="1602" spans="1:14" s="5" customFormat="1" ht="19.5" customHeight="1">
      <x:c r="A1602" s="101" t="s">
        <x:v>227</x:v>
      </x:c>
      <x:c r="B1602" s="101" t="s">
        <x:v>1095</x:v>
      </x:c>
      <x:c r="C1602" s="102">
        <x:f>ROUNDDOWN(C1599*0.7,3)</x:f>
        <x:v>0.497</x:v>
      </x:c>
      <x:c r="D1602" s="103" t="s">
        <x:v>220</x:v>
      </x:c>
      <x:c r="E1602" s="104">
        <x:f>E1599</x:f>
        <x:v>18321</x:v>
      </x:c>
      <x:c r="F1602" s="104">
        <x:f>INT(C1602*E1602)</x:f>
        <x:v>9105</x:v>
      </x:c>
      <x:c r="G1602" s="104">
        <x:f>G1599</x:f>
        <x:v>47849</x:v>
      </x:c>
      <x:c r="H1602" s="104">
        <x:f t="shared" si="298"/>
        <x:v>23780</x:v>
      </x:c>
      <x:c r="I1602" s="104">
        <x:f>I1599</x:f>
        <x:v>15965</x:v>
      </x:c>
      <x:c r="J1602" s="104">
        <x:f>INT(C1602*I1602)</x:f>
        <x:v>7934</x:v>
      </x:c>
      <x:c r="K1602" s="104">
        <x:f t="shared" si="299"/>
        <x:v>82135</x:v>
      </x:c>
      <x:c r="L1602" s="104">
        <x:f t="shared" si="300"/>
        <x:v>40819</x:v>
      </x:c>
      <x:c r="M1602" s="104"/>
      <x:c r="N1602" s="100"/>
    </x:row>
    <x:row r="1603" spans="1:14" s="5" customFormat="1" ht="19.5" customHeight="1">
      <x:c r="A1603" s="101" t="s">
        <x:v>153</x:v>
      </x:c>
      <x:c r="B1603" s="101" t="s">
        <x:v>229</x:v>
      </x:c>
      <x:c r="C1603" s="102">
        <x:v>0.31</x:v>
      </x:c>
      <x:c r="D1603" s="103" t="s">
        <x:v>250</x:v>
      </x:c>
      <x:c r="E1603" s="104"/>
      <x:c r="F1603" s="104"/>
      <x:c r="G1603" s="104">
        <x:f>G1597</x:f>
        <x:v>189749</x:v>
      </x:c>
      <x:c r="H1603" s="104">
        <x:f t="shared" si="298"/>
        <x:v>58822</x:v>
      </x:c>
      <x:c r="I1603" s="104"/>
      <x:c r="J1603" s="104"/>
      <x:c r="K1603" s="104">
        <x:f t="shared" si="299"/>
        <x:v>189749</x:v>
      </x:c>
      <x:c r="L1603" s="104">
        <x:f t="shared" si="300"/>
        <x:v>58822</x:v>
      </x:c>
      <x:c r="M1603" s="104"/>
      <x:c r="N1603" s="100"/>
    </x:row>
    <x:row r="1604" spans="1:14" s="5" customFormat="1" ht="19.5" customHeight="1">
      <x:c r="A1604" s="101" t="s">
        <x:v>862</x:v>
      </x:c>
      <x:c r="B1604" s="101" t="s">
        <x:v>229</x:v>
      </x:c>
      <x:c r="C1604" s="102">
        <x:v>0.14999999999999999</x:v>
      </x:c>
      <x:c r="D1604" s="103" t="s">
        <x:v>250</x:v>
      </x:c>
      <x:c r="E1604" s="104"/>
      <x:c r="F1604" s="104"/>
      <x:c r="G1604" s="104">
        <x:f>G1598</x:f>
        <x:v>148510</x:v>
      </x:c>
      <x:c r="H1604" s="104">
        <x:f t="shared" si="298"/>
        <x:v>22276</x:v>
      </x:c>
      <x:c r="I1604" s="104"/>
      <x:c r="J1604" s="104"/>
      <x:c r="K1604" s="104">
        <x:f t="shared" si="299"/>
        <x:v>148510</x:v>
      </x:c>
      <x:c r="L1604" s="104">
        <x:f t="shared" si="300"/>
        <x:v>22276</x:v>
      </x:c>
      <x:c r="M1604" s="104"/>
      <x:c r="N1604" s="100"/>
    </x:row>
    <x:row r="1605" spans="1:14" s="5" customFormat="1" ht="19.5" customHeight="1">
      <x:c r="A1605" s="101" t="s">
        <x:v>227</x:v>
      </x:c>
      <x:c r="B1605" s="101" t="s">
        <x:v>1245</x:v>
      </x:c>
      <x:c r="C1605" s="102">
        <x:v>0.52000000000000002</x:v>
      </x:c>
      <x:c r="D1605" s="103" t="s">
        <x:v>220</x:v>
      </x:c>
      <x:c r="E1605" s="104">
        <x:f>E1608</x:f>
        <x:v>18321</x:v>
      </x:c>
      <x:c r="F1605" s="104">
        <x:f>INT(C1605*E1605)</x:f>
        <x:v>9526</x:v>
      </x:c>
      <x:c r="G1605" s="104">
        <x:f>G1608</x:f>
        <x:v>47849</x:v>
      </x:c>
      <x:c r="H1605" s="104">
        <x:f t="shared" si="298"/>
        <x:v>24881</x:v>
      </x:c>
      <x:c r="I1605" s="104">
        <x:f>I1608</x:f>
        <x:v>15965</x:v>
      </x:c>
      <x:c r="J1605" s="104">
        <x:f>INT(C1605*I1605)</x:f>
        <x:v>8301</x:v>
      </x:c>
      <x:c r="K1605" s="104">
        <x:f t="shared" si="299"/>
        <x:v>82135</x:v>
      </x:c>
      <x:c r="L1605" s="104">
        <x:f t="shared" si="300"/>
        <x:v>42708</x:v>
      </x:c>
      <x:c r="M1605" s="104"/>
      <x:c r="N1605" s="100"/>
    </x:row>
    <x:row r="1606" spans="1:14" s="5" customFormat="1" ht="19.5" customHeight="1">
      <x:c r="A1606" s="101" t="s">
        <x:v>153</x:v>
      </x:c>
      <x:c r="B1606" s="101" t="s">
        <x:v>1050</x:v>
      </x:c>
      <x:c r="C1606" s="102">
        <x:f>ROUNDDOWN(C1603*0.5,3)</x:f>
        <x:v>0.155</x:v>
      </x:c>
      <x:c r="D1606" s="103" t="s">
        <x:v>250</x:v>
      </x:c>
      <x:c r="E1606" s="104"/>
      <x:c r="F1606" s="104"/>
      <x:c r="G1606" s="104">
        <x:f>G1600</x:f>
        <x:v>189749</x:v>
      </x:c>
      <x:c r="H1606" s="104">
        <x:f t="shared" si="298"/>
        <x:v>29411</x:v>
      </x:c>
      <x:c r="I1606" s="104"/>
      <x:c r="J1606" s="104"/>
      <x:c r="K1606" s="104">
        <x:f t="shared" si="299"/>
        <x:v>189749</x:v>
      </x:c>
      <x:c r="L1606" s="104">
        <x:f t="shared" si="300"/>
        <x:v>29411</x:v>
      </x:c>
      <x:c r="M1606" s="104"/>
      <x:c r="N1606" s="100"/>
    </x:row>
    <x:row r="1607" spans="1:14" s="5" customFormat="1" ht="19.5" customHeight="1">
      <x:c r="A1607" s="101" t="s">
        <x:v>862</x:v>
      </x:c>
      <x:c r="B1607" s="101" t="s">
        <x:v>1050</x:v>
      </x:c>
      <x:c r="C1607" s="102">
        <x:f>ROUNDDOWN(C1604*0.5,3)</x:f>
        <x:v>0.075</x:v>
      </x:c>
      <x:c r="D1607" s="103" t="s">
        <x:v>250</x:v>
      </x:c>
      <x:c r="E1607" s="104"/>
      <x:c r="F1607" s="104"/>
      <x:c r="G1607" s="104">
        <x:f>G1601</x:f>
        <x:v>148510</x:v>
      </x:c>
      <x:c r="H1607" s="104">
        <x:f t="shared" si="298"/>
        <x:v>11138</x:v>
      </x:c>
      <x:c r="I1607" s="104"/>
      <x:c r="J1607" s="104"/>
      <x:c r="K1607" s="104">
        <x:f t="shared" si="299"/>
        <x:v>148510</x:v>
      </x:c>
      <x:c r="L1607" s="104">
        <x:f t="shared" si="300"/>
        <x:v>11138</x:v>
      </x:c>
      <x:c r="M1607" s="104"/>
      <x:c r="N1607" s="100"/>
    </x:row>
    <x:row r="1608" spans="1:14" s="5" customFormat="1" ht="19.5" customHeight="1">
      <x:c r="A1608" s="101" t="s">
        <x:v>227</x:v>
      </x:c>
      <x:c r="B1608" s="101" t="s">
        <x:v>1373</x:v>
      </x:c>
      <x:c r="C1608" s="102">
        <x:f>ROUNDDOWN(C1605*0.5,3)</x:f>
        <x:v>0.26000000000000001</x:v>
      </x:c>
      <x:c r="D1608" s="103" t="s">
        <x:v>220</x:v>
      </x:c>
      <x:c r="E1608" s="104">
        <x:f>E1586</x:f>
        <x:v>18321</x:v>
      </x:c>
      <x:c r="F1608" s="104">
        <x:f t="shared" ref="F1608:F1615" si="301">INT(C1608*E1608)</x:f>
        <x:v>4763</x:v>
      </x:c>
      <x:c r="G1608" s="104">
        <x:f>G1586</x:f>
        <x:v>47849</x:v>
      </x:c>
      <x:c r="H1608" s="104">
        <x:f t="shared" si="298"/>
        <x:v>12440</x:v>
      </x:c>
      <x:c r="I1608" s="104">
        <x:f>I1586</x:f>
        <x:v>15965</x:v>
      </x:c>
      <x:c r="J1608" s="104">
        <x:f>INT(C1608*I1608)</x:f>
        <x:v>4150</x:v>
      </x:c>
      <x:c r="K1608" s="104">
        <x:f t="shared" si="299"/>
        <x:v>82135</x:v>
      </x:c>
      <x:c r="L1608" s="104">
        <x:f t="shared" si="300"/>
        <x:v>21353</x:v>
      </x:c>
      <x:c r="M1608" s="104"/>
      <x:c r="N1608" s="100"/>
    </x:row>
    <x:row r="1609" spans="1:14" s="5" customFormat="1" ht="19.5" customHeight="1">
      <x:c r="A1609" s="101" t="s">
        <x:v>332</x:v>
      </x:c>
      <x:c r="B1609" s="101" t="str">
        <x:f>B911</x:f>
        <x:v>삼발이, L=1800</x:v>
      </x:c>
      <x:c r="C1609" s="101">
        <x:f>C911</x:f>
        <x:v>1</x:v>
      </x:c>
      <x:c r="D1609" s="103" t="s">
        <x:v>261</x:v>
      </x:c>
      <x:c r="E1609" s="104">
        <x:f>E911</x:f>
        <x:v>11400</x:v>
      </x:c>
      <x:c r="F1609" s="104">
        <x:f t="shared" si="301"/>
        <x:v>11400</x:v>
      </x:c>
      <x:c r="G1609" s="104"/>
      <x:c r="H1609" s="104"/>
      <x:c r="I1609" s="104"/>
      <x:c r="J1609" s="104"/>
      <x:c r="K1609" s="104">
        <x:f t="shared" si="299"/>
        <x:v>11400</x:v>
      </x:c>
      <x:c r="L1609" s="104">
        <x:f t="shared" si="300"/>
        <x:v>11400</x:v>
      </x:c>
      <x:c r="M1609" s="104"/>
      <x:c r="N1609" s="100"/>
    </x:row>
    <x:row r="1610" spans="1:14" s="5" customFormat="1" ht="19.5" customHeight="1">
      <x:c r="A1610" s="101" t="s">
        <x:v>748</x:v>
      </x:c>
      <x:c r="B1610" s="101" t="s">
        <x:v>86</x:v>
      </x:c>
      <x:c r="C1610" s="101">
        <x:f>C912</x:f>
        <x:v>20</x:v>
      </x:c>
      <x:c r="D1610" s="103" t="s">
        <x:v>266</x:v>
      </x:c>
      <x:c r="E1610" s="104">
        <x:f>E1588</x:f>
        <x:v>400</x:v>
      </x:c>
      <x:c r="F1610" s="104">
        <x:f t="shared" si="301"/>
        <x:v>8000</x:v>
      </x:c>
      <x:c r="G1610" s="104"/>
      <x:c r="H1610" s="104"/>
      <x:c r="I1610" s="104"/>
      <x:c r="J1610" s="104"/>
      <x:c r="K1610" s="104">
        <x:f t="shared" si="299"/>
        <x:v>400</x:v>
      </x:c>
      <x:c r="L1610" s="104">
        <x:f t="shared" si="300"/>
        <x:v>8000</x:v>
      </x:c>
      <x:c r="M1610" s="104"/>
      <x:c r="N1610" s="100"/>
    </x:row>
    <x:row r="1611" spans="1:14" s="5" customFormat="1" ht="19.5" customHeight="1">
      <x:c r="A1611" s="101" t="s">
        <x:v>239</x:v>
      </x:c>
      <x:c r="B1611" s="101" t="s">
        <x:v>1232</x:v>
      </x:c>
      <x:c r="C1611" s="101">
        <x:f>C913</x:f>
        <x:v>22</x:v>
      </x:c>
      <x:c r="D1611" s="103" t="s">
        <x:v>270</x:v>
      </x:c>
      <x:c r="E1611" s="104">
        <x:f>E1589</x:f>
        <x:v>33.299999999999997</x:v>
      </x:c>
      <x:c r="F1611" s="104">
        <x:f t="shared" si="301"/>
        <x:v>732</x:v>
      </x:c>
      <x:c r="G1611" s="104"/>
      <x:c r="H1611" s="104"/>
      <x:c r="I1611" s="104"/>
      <x:c r="J1611" s="104"/>
      <x:c r="K1611" s="104">
        <x:f t="shared" si="299"/>
        <x:v>33.299999999999997</x:v>
      </x:c>
      <x:c r="L1611" s="104">
        <x:f t="shared" si="300"/>
        <x:v>732</x:v>
      </x:c>
      <x:c r="M1611" s="104"/>
      <x:c r="N1611" s="100"/>
    </x:row>
    <x:row r="1612" spans="1:14" s="5" customFormat="1" ht="19.5" customHeight="1">
      <x:c r="A1612" s="101" t="s">
        <x:v>580</x:v>
      </x:c>
      <x:c r="B1612" s="101" t="s">
        <x:v>1337</x:v>
      </x:c>
      <x:c r="C1612" s="101">
        <x:f>C914</x:f>
        <x:v>4.7999999999999998</x:v>
      </x:c>
      <x:c r="D1612" s="103" t="s">
        <x:v>270</x:v>
      </x:c>
      <x:c r="E1612" s="104">
        <x:f>E1590</x:f>
        <x:v>131</x:v>
      </x:c>
      <x:c r="F1612" s="104">
        <x:f t="shared" si="301"/>
        <x:v>628</x:v>
      </x:c>
      <x:c r="G1612" s="104"/>
      <x:c r="H1612" s="104"/>
      <x:c r="I1612" s="104"/>
      <x:c r="J1612" s="104"/>
      <x:c r="K1612" s="104">
        <x:f t="shared" si="299"/>
        <x:v>131</x:v>
      </x:c>
      <x:c r="L1612" s="104">
        <x:f t="shared" si="300"/>
        <x:v>628</x:v>
      </x:c>
      <x:c r="M1612" s="104"/>
      <x:c r="N1612" s="100"/>
    </x:row>
    <x:row r="1613" spans="1:14" s="5" customFormat="1" ht="19.5" customHeight="1">
      <x:c r="A1613" s="101" t="s">
        <x:v>190</x:v>
      </x:c>
      <x:c r="B1613" s="101" t="s">
        <x:v>572</x:v>
      </x:c>
      <x:c r="C1613" s="101">
        <x:f>C915</x:f>
        <x:v>0.81000000000000005</x:v>
      </x:c>
      <x:c r="D1613" s="103" t="s">
        <x:v>266</x:v>
      </x:c>
      <x:c r="E1613" s="104">
        <x:f>E1591</x:f>
        <x:v>1470</x:v>
      </x:c>
      <x:c r="F1613" s="104">
        <x:f t="shared" si="301"/>
        <x:v>1190</x:v>
      </x:c>
      <x:c r="G1613" s="104"/>
      <x:c r="H1613" s="104"/>
      <x:c r="I1613" s="104"/>
      <x:c r="J1613" s="104"/>
      <x:c r="K1613" s="104">
        <x:f t="shared" si="299"/>
        <x:v>1470</x:v>
      </x:c>
      <x:c r="L1613" s="104">
        <x:f t="shared" si="300"/>
        <x:v>1190</x:v>
      </x:c>
      <x:c r="M1613" s="104"/>
      <x:c r="N1613" s="100"/>
    </x:row>
    <x:row r="1614" spans="1:14" s="5" customFormat="1" ht="19.5" customHeight="1">
      <x:c r="A1614" s="101" t="s">
        <x:v>822</x:v>
      </x:c>
      <x:c r="B1614" s="101" t="str">
        <x:f>B1592</x:f>
        <x:v>트럭탑재형크레인10톤</x:v>
      </x:c>
      <x:c r="C1614" s="102">
        <x:v>2</x:v>
      </x:c>
      <x:c r="D1614" s="103" t="s">
        <x:v>148</x:v>
      </x:c>
      <x:c r="E1614" s="104">
        <x:f>E916</x:f>
        <x:v>989</x:v>
      </x:c>
      <x:c r="F1614" s="104">
        <x:f t="shared" si="301"/>
        <x:v>1978</x:v>
      </x:c>
      <x:c r="G1614" s="104">
        <x:f>G916</x:f>
        <x:v>2093</x:v>
      </x:c>
      <x:c r="H1614" s="104">
        <x:f>INT(C1614*G1614)</x:f>
        <x:v>4186</x:v>
      </x:c>
      <x:c r="I1614" s="104">
        <x:f>I916</x:f>
        <x:v>1095</x:v>
      </x:c>
      <x:c r="J1614" s="104">
        <x:f>INT(C1614*I1614)</x:f>
        <x:v>2190</x:v>
      </x:c>
      <x:c r="K1614" s="104">
        <x:f t="shared" si="299"/>
        <x:v>4177</x:v>
      </x:c>
      <x:c r="L1614" s="104">
        <x:f t="shared" si="300"/>
        <x:v>8354</x:v>
      </x:c>
      <x:c r="M1614" s="104"/>
      <x:c r="N1614" s="100"/>
    </x:row>
    <x:row r="1615" spans="1:14" s="5" customFormat="1" ht="19.5" customHeight="1">
      <x:c r="A1615" s="101" t="s">
        <x:v>540</x:v>
      </x:c>
      <x:c r="B1615" s="101" t="str">
        <x:f>B1593</x:f>
        <x:v>트럭탑재형크레인10톤, 10km</x:v>
      </x:c>
      <x:c r="C1615" s="102">
        <x:v>2</x:v>
      </x:c>
      <x:c r="D1615" s="103" t="s">
        <x:v>148</x:v>
      </x:c>
      <x:c r="E1615" s="104">
        <x:f>E917</x:f>
        <x:v>1975</x:v>
      </x:c>
      <x:c r="F1615" s="104">
        <x:f t="shared" si="301"/>
        <x:v>3950</x:v>
      </x:c>
      <x:c r="G1615" s="104">
        <x:f>G917</x:f>
        <x:v>4177</x:v>
      </x:c>
      <x:c r="H1615" s="104">
        <x:f>INT(C1615*G1615)</x:f>
        <x:v>8354</x:v>
      </x:c>
      <x:c r="I1615" s="104">
        <x:f>I917</x:f>
        <x:v>2187</x:v>
      </x:c>
      <x:c r="J1615" s="104">
        <x:f>INT(C1615*I1615)</x:f>
        <x:v>4374</x:v>
      </x:c>
      <x:c r="K1615" s="104">
        <x:f t="shared" si="299"/>
        <x:v>8339</x:v>
      </x:c>
      <x:c r="L1615" s="104">
        <x:f t="shared" si="300"/>
        <x:v>16678</x:v>
      </x:c>
      <x:c r="M1615" s="104"/>
      <x:c r="N1615" s="100"/>
    </x:row>
    <x:row r="1616" spans="1:14" s="5" customFormat="1" ht="19.5" customHeight="1">
      <x:c r="A1616" s="101" t="s">
        <x:v>533</x:v>
      </x:c>
      <x:c r="B1616" s="101"/>
      <x:c r="C1616" s="102"/>
      <x:c r="D1616" s="103"/>
      <x:c r="E1616" s="104"/>
      <x:c r="F1616" s="104">
        <x:f>SUM(F1597:F1615)</x:f>
        <x:v>64279</x:v>
      </x:c>
      <x:c r="G1616" s="104"/>
      <x:c r="H1616" s="104">
        <x:f>SUM(H1597:H1615)</x:f>
        <x:v>383534</x:v>
      </x:c>
      <x:c r="I1616" s="104"/>
      <x:c r="J1616" s="104">
        <x:f>SUM(J1597:J1615)</x:f>
        <x:v>38284</x:v>
      </x:c>
      <x:c r="K1616" s="104"/>
      <x:c r="L1616" s="104">
        <x:f>SUM(F1616,H1616,J1616)</x:f>
        <x:v>486097</x:v>
      </x:c>
      <x:c r="M1616" s="104"/>
      <x:c r="N1616" s="100"/>
    </x:row>
    <x:row r="1617" spans="1:14" s="5" customFormat="1" ht="19.5" customHeight="1">
      <x:c r="A1617" s="105"/>
      <x:c r="B1617" s="105"/>
      <x:c r="C1617" s="106"/>
      <x:c r="D1617" s="107"/>
      <x:c r="E1617" s="108"/>
      <x:c r="F1617" s="108"/>
      <x:c r="G1617" s="108"/>
      <x:c r="H1617" s="108"/>
      <x:c r="I1617" s="108"/>
      <x:c r="J1617" s="108"/>
      <x:c r="K1617" s="108"/>
      <x:c r="L1617" s="108"/>
      <x:c r="M1617" s="108"/>
      <x:c r="N1617" s="100"/>
    </x:row>
    <x:row r="1618" spans="1:14" s="5" customFormat="1" ht="23.899999999999999">
      <x:c r="A1618" s="113" t="s">
        <x:v>1285</x:v>
      </x:c>
      <x:c r="B1618" s="96" t="s">
        <x:v>334</x:v>
      </x:c>
      <x:c r="C1618" s="97"/>
      <x:c r="D1618" s="98" t="s">
        <x:v>148</x:v>
      </x:c>
      <x:c r="E1618" s="99"/>
      <x:c r="F1618" s="99"/>
      <x:c r="G1618" s="99"/>
      <x:c r="H1618" s="99"/>
      <x:c r="I1618" s="99"/>
      <x:c r="J1618" s="99"/>
      <x:c r="K1618" s="99"/>
      <x:c r="L1618" s="99"/>
      <x:c r="M1618" s="99"/>
      <x:c r="N1618" s="100"/>
    </x:row>
    <x:row r="1619" spans="1:14" s="5" customFormat="1" ht="19.5" customHeight="1">
      <x:c r="A1619" s="101" t="s">
        <x:v>153</x:v>
      </x:c>
      <x:c r="B1619" s="101" t="s">
        <x:v>281</x:v>
      </x:c>
      <x:c r="C1619" s="102">
        <x:v>0.40000000000000002</x:v>
      </x:c>
      <x:c r="D1619" s="103" t="s">
        <x:v>250</x:v>
      </x:c>
      <x:c r="E1619" s="104"/>
      <x:c r="F1619" s="104"/>
      <x:c r="G1619" s="104">
        <x:f>G1600</x:f>
        <x:v>189749</x:v>
      </x:c>
      <x:c r="H1619" s="104">
        <x:f t="shared" ref="H1619:H1630" si="302">INT(C1619*G1619)</x:f>
        <x:v>75899</x:v>
      </x:c>
      <x:c r="I1619" s="104"/>
      <x:c r="J1619" s="104"/>
      <x:c r="K1619" s="104">
        <x:f t="shared" ref="K1619:K1637" si="303">SUM(E1619,G1619,I1619)</x:f>
        <x:v>189749</x:v>
      </x:c>
      <x:c r="L1619" s="104">
        <x:f t="shared" ref="L1619:L1637" si="304">SUM(F1619,H1619,J1619)</x:f>
        <x:v>75899</x:v>
      </x:c>
      <x:c r="M1619" s="104"/>
      <x:c r="N1619" s="100"/>
    </x:row>
    <x:row r="1620" spans="1:14" s="5" customFormat="1" ht="19.5" customHeight="1">
      <x:c r="A1620" s="101" t="s">
        <x:v>862</x:v>
      </x:c>
      <x:c r="B1620" s="101" t="s">
        <x:v>281</x:v>
      </x:c>
      <x:c r="C1620" s="102">
        <x:v>0.10000000000000001</x:v>
      </x:c>
      <x:c r="D1620" s="103" t="s">
        <x:v>250</x:v>
      </x:c>
      <x:c r="E1620" s="104"/>
      <x:c r="F1620" s="104"/>
      <x:c r="G1620" s="104">
        <x:f>G1601</x:f>
        <x:v>148510</x:v>
      </x:c>
      <x:c r="H1620" s="104">
        <x:f t="shared" si="302"/>
        <x:v>14851</x:v>
      </x:c>
      <x:c r="I1620" s="104"/>
      <x:c r="J1620" s="104"/>
      <x:c r="K1620" s="104">
        <x:f t="shared" si="303"/>
        <x:v>148510</x:v>
      </x:c>
      <x:c r="L1620" s="104">
        <x:f t="shared" si="304"/>
        <x:v>14851</x:v>
      </x:c>
      <x:c r="M1620" s="104"/>
      <x:c r="N1620" s="100"/>
    </x:row>
    <x:row r="1621" spans="1:14" s="5" customFormat="1" ht="19.5" customHeight="1">
      <x:c r="A1621" s="101" t="s">
        <x:v>227</x:v>
      </x:c>
      <x:c r="B1621" s="101" t="s">
        <x:v>123</x:v>
      </x:c>
      <x:c r="C1621" s="102">
        <x:v>0.70999999999999996</x:v>
      </x:c>
      <x:c r="D1621" s="103" t="s">
        <x:v>220</x:v>
      </x:c>
      <x:c r="E1621" s="104">
        <x:f>E1608</x:f>
        <x:v>18321</x:v>
      </x:c>
      <x:c r="F1621" s="104">
        <x:f>INT(C1621*E1621)</x:f>
        <x:v>13007</x:v>
      </x:c>
      <x:c r="G1621" s="104">
        <x:f>G1608</x:f>
        <x:v>47849</x:v>
      </x:c>
      <x:c r="H1621" s="104">
        <x:f t="shared" si="302"/>
        <x:v>33972</x:v>
      </x:c>
      <x:c r="I1621" s="104">
        <x:f>I1608</x:f>
        <x:v>15965</x:v>
      </x:c>
      <x:c r="J1621" s="104">
        <x:f>INT(C1621*I1621)</x:f>
        <x:v>11335</x:v>
      </x:c>
      <x:c r="K1621" s="104">
        <x:f t="shared" si="303"/>
        <x:v>82135</x:v>
      </x:c>
      <x:c r="L1621" s="104">
        <x:f t="shared" si="304"/>
        <x:v>58314</x:v>
      </x:c>
      <x:c r="M1621" s="104"/>
      <x:c r="N1621" s="100"/>
    </x:row>
    <x:row r="1622" spans="1:14" s="5" customFormat="1" ht="19.5" customHeight="1">
      <x:c r="A1622" s="101" t="s">
        <x:v>153</x:v>
      </x:c>
      <x:c r="B1622" s="101" t="s">
        <x:v>1251</x:v>
      </x:c>
      <x:c r="C1622" s="102">
        <x:f>ROUNDDOWN(C1619*0.7,3)</x:f>
        <x:v>0.28000000000000003</x:v>
      </x:c>
      <x:c r="D1622" s="103" t="s">
        <x:v>250</x:v>
      </x:c>
      <x:c r="E1622" s="104"/>
      <x:c r="F1622" s="104"/>
      <x:c r="G1622" s="104">
        <x:f>G1619</x:f>
        <x:v>189749</x:v>
      </x:c>
      <x:c r="H1622" s="104">
        <x:f t="shared" si="302"/>
        <x:v>53129</x:v>
      </x:c>
      <x:c r="I1622" s="104"/>
      <x:c r="J1622" s="104"/>
      <x:c r="K1622" s="104">
        <x:f t="shared" si="303"/>
        <x:v>189749</x:v>
      </x:c>
      <x:c r="L1622" s="104">
        <x:f t="shared" si="304"/>
        <x:v>53129</x:v>
      </x:c>
      <x:c r="M1622" s="104"/>
      <x:c r="N1622" s="100"/>
    </x:row>
    <x:row r="1623" spans="1:14" s="5" customFormat="1" ht="19.5" customHeight="1">
      <x:c r="A1623" s="101" t="s">
        <x:v>862</x:v>
      </x:c>
      <x:c r="B1623" s="101" t="s">
        <x:v>1251</x:v>
      </x:c>
      <x:c r="C1623" s="102">
        <x:f>ROUNDDOWN(C1620*0.7,3)</x:f>
        <x:v>0.070000000000000007</x:v>
      </x:c>
      <x:c r="D1623" s="103" t="s">
        <x:v>250</x:v>
      </x:c>
      <x:c r="E1623" s="104"/>
      <x:c r="F1623" s="104"/>
      <x:c r="G1623" s="104">
        <x:f>G1620</x:f>
        <x:v>148510</x:v>
      </x:c>
      <x:c r="H1623" s="104">
        <x:f t="shared" si="302"/>
        <x:v>10395</x:v>
      </x:c>
      <x:c r="I1623" s="104"/>
      <x:c r="J1623" s="104"/>
      <x:c r="K1623" s="104">
        <x:f t="shared" si="303"/>
        <x:v>148510</x:v>
      </x:c>
      <x:c r="L1623" s="104">
        <x:f t="shared" si="304"/>
        <x:v>10395</x:v>
      </x:c>
      <x:c r="M1623" s="104"/>
      <x:c r="N1623" s="100"/>
    </x:row>
    <x:row r="1624" spans="1:14" s="5" customFormat="1" ht="19.5" customHeight="1">
      <x:c r="A1624" s="101" t="s">
        <x:v>227</x:v>
      </x:c>
      <x:c r="B1624" s="101" t="s">
        <x:v>1095</x:v>
      </x:c>
      <x:c r="C1624" s="102">
        <x:f>ROUNDDOWN(C1621*0.7,3)</x:f>
        <x:v>0.497</x:v>
      </x:c>
      <x:c r="D1624" s="103" t="s">
        <x:v>220</x:v>
      </x:c>
      <x:c r="E1624" s="104">
        <x:f>E1621</x:f>
        <x:v>18321</x:v>
      </x:c>
      <x:c r="F1624" s="104">
        <x:f>INT(C1624*E1624)</x:f>
        <x:v>9105</x:v>
      </x:c>
      <x:c r="G1624" s="104">
        <x:f>G1621</x:f>
        <x:v>47849</x:v>
      </x:c>
      <x:c r="H1624" s="104">
        <x:f t="shared" si="302"/>
        <x:v>23780</x:v>
      </x:c>
      <x:c r="I1624" s="104">
        <x:f>I1621</x:f>
        <x:v>15965</x:v>
      </x:c>
      <x:c r="J1624" s="104">
        <x:f>INT(C1624*I1624)</x:f>
        <x:v>7934</x:v>
      </x:c>
      <x:c r="K1624" s="104">
        <x:f t="shared" si="303"/>
        <x:v>82135</x:v>
      </x:c>
      <x:c r="L1624" s="104">
        <x:f t="shared" si="304"/>
        <x:v>40819</x:v>
      </x:c>
      <x:c r="M1624" s="104"/>
      <x:c r="N1624" s="100"/>
    </x:row>
    <x:row r="1625" spans="1:14" s="5" customFormat="1" ht="19.5" customHeight="1">
      <x:c r="A1625" s="101" t="s">
        <x:v>153</x:v>
      </x:c>
      <x:c r="B1625" s="101" t="s">
        <x:v>229</x:v>
      </x:c>
      <x:c r="C1625" s="102">
        <x:v>0.31</x:v>
      </x:c>
      <x:c r="D1625" s="103" t="s">
        <x:v>250</x:v>
      </x:c>
      <x:c r="E1625" s="104"/>
      <x:c r="F1625" s="104"/>
      <x:c r="G1625" s="104">
        <x:f>G1619</x:f>
        <x:v>189749</x:v>
      </x:c>
      <x:c r="H1625" s="104">
        <x:f t="shared" si="302"/>
        <x:v>58822</x:v>
      </x:c>
      <x:c r="I1625" s="104"/>
      <x:c r="J1625" s="104"/>
      <x:c r="K1625" s="104">
        <x:f t="shared" si="303"/>
        <x:v>189749</x:v>
      </x:c>
      <x:c r="L1625" s="104">
        <x:f t="shared" si="304"/>
        <x:v>58822</x:v>
      </x:c>
      <x:c r="M1625" s="104"/>
      <x:c r="N1625" s="100"/>
    </x:row>
    <x:row r="1626" spans="1:14" s="5" customFormat="1" ht="19.5" customHeight="1">
      <x:c r="A1626" s="101" t="s">
        <x:v>862</x:v>
      </x:c>
      <x:c r="B1626" s="101" t="s">
        <x:v>229</x:v>
      </x:c>
      <x:c r="C1626" s="102">
        <x:v>0.14999999999999999</x:v>
      </x:c>
      <x:c r="D1626" s="103" t="s">
        <x:v>250</x:v>
      </x:c>
      <x:c r="E1626" s="104"/>
      <x:c r="F1626" s="104"/>
      <x:c r="G1626" s="104">
        <x:f>G1620</x:f>
        <x:v>148510</x:v>
      </x:c>
      <x:c r="H1626" s="104">
        <x:f t="shared" si="302"/>
        <x:v>22276</x:v>
      </x:c>
      <x:c r="I1626" s="104"/>
      <x:c r="J1626" s="104"/>
      <x:c r="K1626" s="104">
        <x:f t="shared" si="303"/>
        <x:v>148510</x:v>
      </x:c>
      <x:c r="L1626" s="104">
        <x:f t="shared" si="304"/>
        <x:v>22276</x:v>
      </x:c>
      <x:c r="M1626" s="104"/>
      <x:c r="N1626" s="100"/>
    </x:row>
    <x:row r="1627" spans="1:14" s="5" customFormat="1" ht="19.5" customHeight="1">
      <x:c r="A1627" s="101" t="s">
        <x:v>227</x:v>
      </x:c>
      <x:c r="B1627" s="101" t="s">
        <x:v>1245</x:v>
      </x:c>
      <x:c r="C1627" s="102">
        <x:v>0.52000000000000002</x:v>
      </x:c>
      <x:c r="D1627" s="103" t="s">
        <x:v>220</x:v>
      </x:c>
      <x:c r="E1627" s="104">
        <x:f>E1630</x:f>
        <x:v>18321</x:v>
      </x:c>
      <x:c r="F1627" s="104">
        <x:f>INT(C1627*E1627)</x:f>
        <x:v>9526</x:v>
      </x:c>
      <x:c r="G1627" s="104">
        <x:f>G1630</x:f>
        <x:v>47849</x:v>
      </x:c>
      <x:c r="H1627" s="104">
        <x:f t="shared" si="302"/>
        <x:v>24881</x:v>
      </x:c>
      <x:c r="I1627" s="104">
        <x:f>I1630</x:f>
        <x:v>15965</x:v>
      </x:c>
      <x:c r="J1627" s="104">
        <x:f>INT(C1627*I1627)</x:f>
        <x:v>8301</x:v>
      </x:c>
      <x:c r="K1627" s="104">
        <x:f t="shared" si="303"/>
        <x:v>82135</x:v>
      </x:c>
      <x:c r="L1627" s="104">
        <x:f t="shared" si="304"/>
        <x:v>42708</x:v>
      </x:c>
      <x:c r="M1627" s="104"/>
      <x:c r="N1627" s="100"/>
    </x:row>
    <x:row r="1628" spans="1:14" s="5" customFormat="1" ht="19.5" customHeight="1">
      <x:c r="A1628" s="101" t="s">
        <x:v>153</x:v>
      </x:c>
      <x:c r="B1628" s="101" t="s">
        <x:v>1050</x:v>
      </x:c>
      <x:c r="C1628" s="102">
        <x:f>ROUNDDOWN(C1625*0.5,3)</x:f>
        <x:v>0.155</x:v>
      </x:c>
      <x:c r="D1628" s="103" t="s">
        <x:v>250</x:v>
      </x:c>
      <x:c r="E1628" s="104"/>
      <x:c r="F1628" s="104"/>
      <x:c r="G1628" s="104">
        <x:f>G1622</x:f>
        <x:v>189749</x:v>
      </x:c>
      <x:c r="H1628" s="104">
        <x:f t="shared" si="302"/>
        <x:v>29411</x:v>
      </x:c>
      <x:c r="I1628" s="104"/>
      <x:c r="J1628" s="104"/>
      <x:c r="K1628" s="104">
        <x:f t="shared" si="303"/>
        <x:v>189749</x:v>
      </x:c>
      <x:c r="L1628" s="104">
        <x:f t="shared" si="304"/>
        <x:v>29411</x:v>
      </x:c>
      <x:c r="M1628" s="104"/>
      <x:c r="N1628" s="100"/>
    </x:row>
    <x:row r="1629" spans="1:14" s="5" customFormat="1" ht="19.5" customHeight="1">
      <x:c r="A1629" s="101" t="s">
        <x:v>862</x:v>
      </x:c>
      <x:c r="B1629" s="101" t="s">
        <x:v>1050</x:v>
      </x:c>
      <x:c r="C1629" s="102">
        <x:f>ROUNDDOWN(C1626*0.5,3)</x:f>
        <x:v>0.075</x:v>
      </x:c>
      <x:c r="D1629" s="103" t="s">
        <x:v>250</x:v>
      </x:c>
      <x:c r="E1629" s="104"/>
      <x:c r="F1629" s="104"/>
      <x:c r="G1629" s="104">
        <x:f>G1623</x:f>
        <x:v>148510</x:v>
      </x:c>
      <x:c r="H1629" s="104">
        <x:f t="shared" si="302"/>
        <x:v>11138</x:v>
      </x:c>
      <x:c r="I1629" s="104"/>
      <x:c r="J1629" s="104"/>
      <x:c r="K1629" s="104">
        <x:f t="shared" si="303"/>
        <x:v>148510</x:v>
      </x:c>
      <x:c r="L1629" s="104">
        <x:f t="shared" si="304"/>
        <x:v>11138</x:v>
      </x:c>
      <x:c r="M1629" s="104"/>
      <x:c r="N1629" s="100"/>
    </x:row>
    <x:row r="1630" spans="1:14" s="5" customFormat="1" ht="19.5" customHeight="1">
      <x:c r="A1630" s="101" t="s">
        <x:v>227</x:v>
      </x:c>
      <x:c r="B1630" s="101" t="s">
        <x:v>1373</x:v>
      </x:c>
      <x:c r="C1630" s="102">
        <x:f>ROUNDDOWN(C1627*0.5,3)</x:f>
        <x:v>0.26000000000000001</x:v>
      </x:c>
      <x:c r="D1630" s="103" t="s">
        <x:v>220</x:v>
      </x:c>
      <x:c r="E1630" s="104">
        <x:f>E1608</x:f>
        <x:v>18321</x:v>
      </x:c>
      <x:c r="F1630" s="104">
        <x:f t="shared" ref="F1630:F1637" si="305">INT(C1630*E1630)</x:f>
        <x:v>4763</x:v>
      </x:c>
      <x:c r="G1630" s="104">
        <x:f>G1608</x:f>
        <x:v>47849</x:v>
      </x:c>
      <x:c r="H1630" s="104">
        <x:f t="shared" si="302"/>
        <x:v>12440</x:v>
      </x:c>
      <x:c r="I1630" s="104">
        <x:f>I1608</x:f>
        <x:v>15965</x:v>
      </x:c>
      <x:c r="J1630" s="104">
        <x:f>INT(C1630*I1630)</x:f>
        <x:v>4150</x:v>
      </x:c>
      <x:c r="K1630" s="104">
        <x:f t="shared" si="303"/>
        <x:v>82135</x:v>
      </x:c>
      <x:c r="L1630" s="104">
        <x:f t="shared" si="304"/>
        <x:v>21353</x:v>
      </x:c>
      <x:c r="M1630" s="104"/>
      <x:c r="N1630" s="100"/>
    </x:row>
    <x:row r="1631" spans="1:14" s="5" customFormat="1" ht="19.5" customHeight="1">
      <x:c r="A1631" s="101" t="s">
        <x:v>332</x:v>
      </x:c>
      <x:c r="B1631" s="101" t="str">
        <x:f>B927</x:f>
        <x:v>삼발이, L=1800</x:v>
      </x:c>
      <x:c r="C1631" s="101">
        <x:f>C927</x:f>
        <x:v>1</x:v>
      </x:c>
      <x:c r="D1631" s="103" t="s">
        <x:v>261</x:v>
      </x:c>
      <x:c r="E1631" s="104">
        <x:f>E927</x:f>
        <x:v>11400</x:v>
      </x:c>
      <x:c r="F1631" s="104">
        <x:f t="shared" si="305"/>
        <x:v>11400</x:v>
      </x:c>
      <x:c r="G1631" s="104"/>
      <x:c r="H1631" s="104"/>
      <x:c r="I1631" s="104"/>
      <x:c r="J1631" s="104"/>
      <x:c r="K1631" s="104">
        <x:f t="shared" si="303"/>
        <x:v>11400</x:v>
      </x:c>
      <x:c r="L1631" s="104">
        <x:f t="shared" si="304"/>
        <x:v>11400</x:v>
      </x:c>
      <x:c r="M1631" s="104"/>
      <x:c r="N1631" s="100"/>
    </x:row>
    <x:row r="1632" spans="1:14" s="5" customFormat="1" ht="19.5" customHeight="1">
      <x:c r="A1632" s="101" t="s">
        <x:v>748</x:v>
      </x:c>
      <x:c r="B1632" s="101" t="s">
        <x:v>86</x:v>
      </x:c>
      <x:c r="C1632" s="101">
        <x:f>C928</x:f>
        <x:v>20</x:v>
      </x:c>
      <x:c r="D1632" s="103" t="s">
        <x:v>266</x:v>
      </x:c>
      <x:c r="E1632" s="104">
        <x:f>E1610</x:f>
        <x:v>400</x:v>
      </x:c>
      <x:c r="F1632" s="104">
        <x:f t="shared" si="305"/>
        <x:v>8000</x:v>
      </x:c>
      <x:c r="G1632" s="104"/>
      <x:c r="H1632" s="104"/>
      <x:c r="I1632" s="104"/>
      <x:c r="J1632" s="104"/>
      <x:c r="K1632" s="104">
        <x:f t="shared" si="303"/>
        <x:v>400</x:v>
      </x:c>
      <x:c r="L1632" s="104">
        <x:f t="shared" si="304"/>
        <x:v>8000</x:v>
      </x:c>
      <x:c r="M1632" s="104"/>
      <x:c r="N1632" s="100"/>
    </x:row>
    <x:row r="1633" spans="1:14" s="5" customFormat="1" ht="19.5" customHeight="1">
      <x:c r="A1633" s="101" t="s">
        <x:v>239</x:v>
      </x:c>
      <x:c r="B1633" s="101" t="s">
        <x:v>1232</x:v>
      </x:c>
      <x:c r="C1633" s="101">
        <x:f>C929</x:f>
        <x:v>23</x:v>
      </x:c>
      <x:c r="D1633" s="103" t="s">
        <x:v>270</x:v>
      </x:c>
      <x:c r="E1633" s="104">
        <x:f>E1611</x:f>
        <x:v>33.299999999999997</x:v>
      </x:c>
      <x:c r="F1633" s="104">
        <x:f t="shared" si="305"/>
        <x:v>765</x:v>
      </x:c>
      <x:c r="G1633" s="104"/>
      <x:c r="H1633" s="104"/>
      <x:c r="I1633" s="104"/>
      <x:c r="J1633" s="104"/>
      <x:c r="K1633" s="104">
        <x:f t="shared" si="303"/>
        <x:v>33.299999999999997</x:v>
      </x:c>
      <x:c r="L1633" s="104">
        <x:f t="shared" si="304"/>
        <x:v>765</x:v>
      </x:c>
      <x:c r="M1633" s="104"/>
      <x:c r="N1633" s="100"/>
    </x:row>
    <x:row r="1634" spans="1:14" s="5" customFormat="1" ht="19.5" customHeight="1">
      <x:c r="A1634" s="101" t="s">
        <x:v>580</x:v>
      </x:c>
      <x:c r="B1634" s="101" t="s">
        <x:v>1337</x:v>
      </x:c>
      <x:c r="C1634" s="101">
        <x:f>C930</x:f>
        <x:v>5.4000000000000004</x:v>
      </x:c>
      <x:c r="D1634" s="103" t="s">
        <x:v>270</x:v>
      </x:c>
      <x:c r="E1634" s="104">
        <x:f>E1612</x:f>
        <x:v>131</x:v>
      </x:c>
      <x:c r="F1634" s="104">
        <x:f t="shared" si="305"/>
        <x:v>707</x:v>
      </x:c>
      <x:c r="G1634" s="104"/>
      <x:c r="H1634" s="104"/>
      <x:c r="I1634" s="104"/>
      <x:c r="J1634" s="104"/>
      <x:c r="K1634" s="104">
        <x:f t="shared" si="303"/>
        <x:v>131</x:v>
      </x:c>
      <x:c r="L1634" s="104">
        <x:f t="shared" si="304"/>
        <x:v>707</x:v>
      </x:c>
      <x:c r="M1634" s="104"/>
      <x:c r="N1634" s="100"/>
    </x:row>
    <x:row r="1635" spans="1:14" s="5" customFormat="1" ht="19.5" customHeight="1">
      <x:c r="A1635" s="101" t="s">
        <x:v>190</x:v>
      </x:c>
      <x:c r="B1635" s="101" t="s">
        <x:v>572</x:v>
      </x:c>
      <x:c r="C1635" s="101">
        <x:f>C931</x:f>
        <x:v>0.92000000000000004</x:v>
      </x:c>
      <x:c r="D1635" s="103" t="s">
        <x:v>266</x:v>
      </x:c>
      <x:c r="E1635" s="104">
        <x:f>E1613</x:f>
        <x:v>1470</x:v>
      </x:c>
      <x:c r="F1635" s="104">
        <x:f t="shared" si="305"/>
        <x:v>1352</x:v>
      </x:c>
      <x:c r="G1635" s="104"/>
      <x:c r="H1635" s="104"/>
      <x:c r="I1635" s="104"/>
      <x:c r="J1635" s="104"/>
      <x:c r="K1635" s="104">
        <x:f t="shared" si="303"/>
        <x:v>1470</x:v>
      </x:c>
      <x:c r="L1635" s="104">
        <x:f t="shared" si="304"/>
        <x:v>1352</x:v>
      </x:c>
      <x:c r="M1635" s="104"/>
      <x:c r="N1635" s="100"/>
    </x:row>
    <x:row r="1636" spans="1:14" s="5" customFormat="1" ht="19.5" customHeight="1">
      <x:c r="A1636" s="101" t="s">
        <x:v>822</x:v>
      </x:c>
      <x:c r="B1636" s="101" t="str">
        <x:f>B1614</x:f>
        <x:v>트럭탑재형크레인10톤</x:v>
      </x:c>
      <x:c r="C1636" s="102">
        <x:v>2</x:v>
      </x:c>
      <x:c r="D1636" s="103" t="s">
        <x:v>148</x:v>
      </x:c>
      <x:c r="E1636" s="104">
        <x:f>E932</x:f>
        <x:v>989</x:v>
      </x:c>
      <x:c r="F1636" s="104">
        <x:f t="shared" si="305"/>
        <x:v>1978</x:v>
      </x:c>
      <x:c r="G1636" s="104">
        <x:f>G932</x:f>
        <x:v>2093</x:v>
      </x:c>
      <x:c r="H1636" s="104">
        <x:f>INT(C1636*G1636)</x:f>
        <x:v>4186</x:v>
      </x:c>
      <x:c r="I1636" s="104">
        <x:f>I932</x:f>
        <x:v>1095</x:v>
      </x:c>
      <x:c r="J1636" s="104">
        <x:f>INT(C1636*I1636)</x:f>
        <x:v>2190</x:v>
      </x:c>
      <x:c r="K1636" s="104">
        <x:f t="shared" si="303"/>
        <x:v>4177</x:v>
      </x:c>
      <x:c r="L1636" s="104">
        <x:f t="shared" si="304"/>
        <x:v>8354</x:v>
      </x:c>
      <x:c r="M1636" s="104"/>
      <x:c r="N1636" s="100"/>
    </x:row>
    <x:row r="1637" spans="1:14" s="5" customFormat="1" ht="19.5" customHeight="1">
      <x:c r="A1637" s="101" t="s">
        <x:v>540</x:v>
      </x:c>
      <x:c r="B1637" s="101" t="str">
        <x:f>B1615</x:f>
        <x:v>트럭탑재형크레인10톤, 10km</x:v>
      </x:c>
      <x:c r="C1637" s="102">
        <x:v>2</x:v>
      </x:c>
      <x:c r="D1637" s="103" t="s">
        <x:v>148</x:v>
      </x:c>
      <x:c r="E1637" s="104">
        <x:f>E933</x:f>
        <x:v>1975</x:v>
      </x:c>
      <x:c r="F1637" s="104">
        <x:f t="shared" si="305"/>
        <x:v>3950</x:v>
      </x:c>
      <x:c r="G1637" s="104">
        <x:f>G933</x:f>
        <x:v>4177</x:v>
      </x:c>
      <x:c r="H1637" s="104">
        <x:f>INT(C1637*G1637)</x:f>
        <x:v>8354</x:v>
      </x:c>
      <x:c r="I1637" s="104">
        <x:f>I933</x:f>
        <x:v>2187</x:v>
      </x:c>
      <x:c r="J1637" s="104">
        <x:f>INT(C1637*I1637)</x:f>
        <x:v>4374</x:v>
      </x:c>
      <x:c r="K1637" s="104">
        <x:f t="shared" si="303"/>
        <x:v>8339</x:v>
      </x:c>
      <x:c r="L1637" s="104">
        <x:f t="shared" si="304"/>
        <x:v>16678</x:v>
      </x:c>
      <x:c r="M1637" s="104"/>
      <x:c r="N1637" s="100"/>
    </x:row>
    <x:row r="1638" spans="1:14" s="5" customFormat="1" ht="19.5" customHeight="1">
      <x:c r="A1638" s="101" t="s">
        <x:v>533</x:v>
      </x:c>
      <x:c r="B1638" s="101"/>
      <x:c r="C1638" s="102"/>
      <x:c r="D1638" s="103"/>
      <x:c r="E1638" s="104"/>
      <x:c r="F1638" s="104">
        <x:f>SUM(F1619:F1637)</x:f>
        <x:v>64553</x:v>
      </x:c>
      <x:c r="G1638" s="104"/>
      <x:c r="H1638" s="104">
        <x:f>SUM(H1619:H1637)</x:f>
        <x:v>383534</x:v>
      </x:c>
      <x:c r="I1638" s="104"/>
      <x:c r="J1638" s="104">
        <x:f>SUM(J1619:J1637)</x:f>
        <x:v>38284</x:v>
      </x:c>
      <x:c r="K1638" s="104"/>
      <x:c r="L1638" s="104">
        <x:f>SUM(F1638,H1638,J1638)</x:f>
        <x:v>486371</x:v>
      </x:c>
      <x:c r="M1638" s="104"/>
      <x:c r="N1638" s="100"/>
    </x:row>
    <x:row r="1639" spans="1:14" s="5" customFormat="1" ht="19.5" customHeight="1">
      <x:c r="A1639" s="105"/>
      <x:c r="B1639" s="105"/>
      <x:c r="C1639" s="106"/>
      <x:c r="D1639" s="107"/>
      <x:c r="E1639" s="108"/>
      <x:c r="F1639" s="108"/>
      <x:c r="G1639" s="108"/>
      <x:c r="H1639" s="108"/>
      <x:c r="I1639" s="108"/>
      <x:c r="J1639" s="108"/>
      <x:c r="K1639" s="108"/>
      <x:c r="L1639" s="108"/>
      <x:c r="M1639" s="108"/>
      <x:c r="N1639" s="100"/>
    </x:row>
    <x:row r="1640" spans="1:14" s="5" customFormat="1" ht="23.899999999999999">
      <x:c r="A1640" s="113" t="s">
        <x:v>1365</x:v>
      </x:c>
      <x:c r="B1640" s="96" t="s">
        <x:v>179</x:v>
      </x:c>
      <x:c r="C1640" s="97"/>
      <x:c r="D1640" s="98" t="s">
        <x:v>148</x:v>
      </x:c>
      <x:c r="E1640" s="99"/>
      <x:c r="F1640" s="99"/>
      <x:c r="G1640" s="99"/>
      <x:c r="H1640" s="99"/>
      <x:c r="I1640" s="99"/>
      <x:c r="J1640" s="99"/>
      <x:c r="K1640" s="99"/>
      <x:c r="L1640" s="99"/>
      <x:c r="M1640" s="99"/>
      <x:c r="N1640" s="100"/>
    </x:row>
    <x:row r="1641" spans="1:14" s="5" customFormat="1" ht="19.5" customHeight="1">
      <x:c r="A1641" s="101" t="s">
        <x:v>153</x:v>
      </x:c>
      <x:c r="B1641" s="101" t="s">
        <x:v>281</x:v>
      </x:c>
      <x:c r="C1641" s="102">
        <x:v>0.40000000000000002</x:v>
      </x:c>
      <x:c r="D1641" s="103" t="s">
        <x:v>250</x:v>
      </x:c>
      <x:c r="E1641" s="104"/>
      <x:c r="F1641" s="104"/>
      <x:c r="G1641" s="104">
        <x:f>G1622</x:f>
        <x:v>189749</x:v>
      </x:c>
      <x:c r="H1641" s="104">
        <x:f t="shared" ref="H1641:H1652" si="306">INT(C1641*G1641)</x:f>
        <x:v>75899</x:v>
      </x:c>
      <x:c r="I1641" s="104"/>
      <x:c r="J1641" s="104"/>
      <x:c r="K1641" s="104">
        <x:f t="shared" ref="K1641:K1659" si="307">SUM(E1641,G1641,I1641)</x:f>
        <x:v>189749</x:v>
      </x:c>
      <x:c r="L1641" s="104">
        <x:f t="shared" ref="L1641:L1659" si="308">SUM(F1641,H1641,J1641)</x:f>
        <x:v>75899</x:v>
      </x:c>
      <x:c r="M1641" s="104"/>
      <x:c r="N1641" s="100"/>
    </x:row>
    <x:row r="1642" spans="1:14" s="5" customFormat="1" ht="19.5" customHeight="1">
      <x:c r="A1642" s="101" t="s">
        <x:v>862</x:v>
      </x:c>
      <x:c r="B1642" s="101" t="s">
        <x:v>281</x:v>
      </x:c>
      <x:c r="C1642" s="102">
        <x:v>0.10000000000000001</x:v>
      </x:c>
      <x:c r="D1642" s="103" t="s">
        <x:v>250</x:v>
      </x:c>
      <x:c r="E1642" s="104"/>
      <x:c r="F1642" s="104"/>
      <x:c r="G1642" s="104">
        <x:f>G1623</x:f>
        <x:v>148510</x:v>
      </x:c>
      <x:c r="H1642" s="104">
        <x:f t="shared" si="306"/>
        <x:v>14851</x:v>
      </x:c>
      <x:c r="I1642" s="104"/>
      <x:c r="J1642" s="104"/>
      <x:c r="K1642" s="104">
        <x:f t="shared" si="307"/>
        <x:v>148510</x:v>
      </x:c>
      <x:c r="L1642" s="104">
        <x:f t="shared" si="308"/>
        <x:v>14851</x:v>
      </x:c>
      <x:c r="M1642" s="104"/>
      <x:c r="N1642" s="100"/>
    </x:row>
    <x:row r="1643" spans="1:14" s="5" customFormat="1" ht="19.5" customHeight="1">
      <x:c r="A1643" s="101" t="s">
        <x:v>227</x:v>
      </x:c>
      <x:c r="B1643" s="101" t="s">
        <x:v>123</x:v>
      </x:c>
      <x:c r="C1643" s="102">
        <x:v>0.70999999999999996</x:v>
      </x:c>
      <x:c r="D1643" s="103" t="s">
        <x:v>220</x:v>
      </x:c>
      <x:c r="E1643" s="104">
        <x:f>E1630</x:f>
        <x:v>18321</x:v>
      </x:c>
      <x:c r="F1643" s="104">
        <x:f>INT(C1643*E1643)</x:f>
        <x:v>13007</x:v>
      </x:c>
      <x:c r="G1643" s="104">
        <x:f>G1630</x:f>
        <x:v>47849</x:v>
      </x:c>
      <x:c r="H1643" s="104">
        <x:f t="shared" si="306"/>
        <x:v>33972</x:v>
      </x:c>
      <x:c r="I1643" s="104">
        <x:f>I1630</x:f>
        <x:v>15965</x:v>
      </x:c>
      <x:c r="J1643" s="104">
        <x:f>INT(C1643*I1643)</x:f>
        <x:v>11335</x:v>
      </x:c>
      <x:c r="K1643" s="104">
        <x:f t="shared" si="307"/>
        <x:v>82135</x:v>
      </x:c>
      <x:c r="L1643" s="104">
        <x:f t="shared" si="308"/>
        <x:v>58314</x:v>
      </x:c>
      <x:c r="M1643" s="104"/>
      <x:c r="N1643" s="100"/>
    </x:row>
    <x:row r="1644" spans="1:14" s="5" customFormat="1" ht="19.5" customHeight="1">
      <x:c r="A1644" s="101" t="s">
        <x:v>153</x:v>
      </x:c>
      <x:c r="B1644" s="101" t="s">
        <x:v>1251</x:v>
      </x:c>
      <x:c r="C1644" s="102">
        <x:f>ROUNDDOWN(C1641*0.7,3)</x:f>
        <x:v>0.28000000000000003</x:v>
      </x:c>
      <x:c r="D1644" s="103" t="s">
        <x:v>250</x:v>
      </x:c>
      <x:c r="E1644" s="104"/>
      <x:c r="F1644" s="104"/>
      <x:c r="G1644" s="104">
        <x:f>G1641</x:f>
        <x:v>189749</x:v>
      </x:c>
      <x:c r="H1644" s="104">
        <x:f t="shared" si="306"/>
        <x:v>53129</x:v>
      </x:c>
      <x:c r="I1644" s="104"/>
      <x:c r="J1644" s="104"/>
      <x:c r="K1644" s="104">
        <x:f t="shared" si="307"/>
        <x:v>189749</x:v>
      </x:c>
      <x:c r="L1644" s="104">
        <x:f t="shared" si="308"/>
        <x:v>53129</x:v>
      </x:c>
      <x:c r="M1644" s="104"/>
      <x:c r="N1644" s="100"/>
    </x:row>
    <x:row r="1645" spans="1:14" s="5" customFormat="1" ht="19.5" customHeight="1">
      <x:c r="A1645" s="101" t="s">
        <x:v>862</x:v>
      </x:c>
      <x:c r="B1645" s="101" t="s">
        <x:v>1251</x:v>
      </x:c>
      <x:c r="C1645" s="102">
        <x:f>ROUNDDOWN(C1642*0.7,3)</x:f>
        <x:v>0.070000000000000007</x:v>
      </x:c>
      <x:c r="D1645" s="103" t="s">
        <x:v>250</x:v>
      </x:c>
      <x:c r="E1645" s="104"/>
      <x:c r="F1645" s="104"/>
      <x:c r="G1645" s="104">
        <x:f>G1642</x:f>
        <x:v>148510</x:v>
      </x:c>
      <x:c r="H1645" s="104">
        <x:f t="shared" si="306"/>
        <x:v>10395</x:v>
      </x:c>
      <x:c r="I1645" s="104"/>
      <x:c r="J1645" s="104"/>
      <x:c r="K1645" s="104">
        <x:f t="shared" si="307"/>
        <x:v>148510</x:v>
      </x:c>
      <x:c r="L1645" s="104">
        <x:f t="shared" si="308"/>
        <x:v>10395</x:v>
      </x:c>
      <x:c r="M1645" s="104"/>
      <x:c r="N1645" s="100"/>
    </x:row>
    <x:row r="1646" spans="1:14" s="5" customFormat="1" ht="19.5" customHeight="1">
      <x:c r="A1646" s="101" t="s">
        <x:v>227</x:v>
      </x:c>
      <x:c r="B1646" s="101" t="s">
        <x:v>1095</x:v>
      </x:c>
      <x:c r="C1646" s="102">
        <x:f>ROUNDDOWN(C1643*0.7,3)</x:f>
        <x:v>0.497</x:v>
      </x:c>
      <x:c r="D1646" s="103" t="s">
        <x:v>220</x:v>
      </x:c>
      <x:c r="E1646" s="104">
        <x:f>E1643</x:f>
        <x:v>18321</x:v>
      </x:c>
      <x:c r="F1646" s="104">
        <x:f>INT(C1646*E1646)</x:f>
        <x:v>9105</x:v>
      </x:c>
      <x:c r="G1646" s="104">
        <x:f>G1643</x:f>
        <x:v>47849</x:v>
      </x:c>
      <x:c r="H1646" s="104">
        <x:f t="shared" si="306"/>
        <x:v>23780</x:v>
      </x:c>
      <x:c r="I1646" s="104">
        <x:f>I1643</x:f>
        <x:v>15965</x:v>
      </x:c>
      <x:c r="J1646" s="104">
        <x:f>INT(C1646*I1646)</x:f>
        <x:v>7934</x:v>
      </x:c>
      <x:c r="K1646" s="104">
        <x:f t="shared" si="307"/>
        <x:v>82135</x:v>
      </x:c>
      <x:c r="L1646" s="104">
        <x:f t="shared" si="308"/>
        <x:v>40819</x:v>
      </x:c>
      <x:c r="M1646" s="104"/>
      <x:c r="N1646" s="100"/>
    </x:row>
    <x:row r="1647" spans="1:14" s="5" customFormat="1" ht="19.5" customHeight="1">
      <x:c r="A1647" s="101" t="s">
        <x:v>153</x:v>
      </x:c>
      <x:c r="B1647" s="101" t="s">
        <x:v>229</x:v>
      </x:c>
      <x:c r="C1647" s="102">
        <x:v>0.31</x:v>
      </x:c>
      <x:c r="D1647" s="103" t="s">
        <x:v>250</x:v>
      </x:c>
      <x:c r="E1647" s="104"/>
      <x:c r="F1647" s="104"/>
      <x:c r="G1647" s="104">
        <x:f>G1641</x:f>
        <x:v>189749</x:v>
      </x:c>
      <x:c r="H1647" s="104">
        <x:f t="shared" si="306"/>
        <x:v>58822</x:v>
      </x:c>
      <x:c r="I1647" s="104"/>
      <x:c r="J1647" s="104"/>
      <x:c r="K1647" s="104">
        <x:f t="shared" si="307"/>
        <x:v>189749</x:v>
      </x:c>
      <x:c r="L1647" s="104">
        <x:f t="shared" si="308"/>
        <x:v>58822</x:v>
      </x:c>
      <x:c r="M1647" s="104"/>
      <x:c r="N1647" s="100"/>
    </x:row>
    <x:row r="1648" spans="1:14" s="5" customFormat="1" ht="19.5" customHeight="1">
      <x:c r="A1648" s="101" t="s">
        <x:v>862</x:v>
      </x:c>
      <x:c r="B1648" s="101" t="s">
        <x:v>229</x:v>
      </x:c>
      <x:c r="C1648" s="102">
        <x:v>0.14999999999999999</x:v>
      </x:c>
      <x:c r="D1648" s="103" t="s">
        <x:v>250</x:v>
      </x:c>
      <x:c r="E1648" s="104"/>
      <x:c r="F1648" s="104"/>
      <x:c r="G1648" s="104">
        <x:f>G1642</x:f>
        <x:v>148510</x:v>
      </x:c>
      <x:c r="H1648" s="104">
        <x:f t="shared" si="306"/>
        <x:v>22276</x:v>
      </x:c>
      <x:c r="I1648" s="104"/>
      <x:c r="J1648" s="104"/>
      <x:c r="K1648" s="104">
        <x:f t="shared" si="307"/>
        <x:v>148510</x:v>
      </x:c>
      <x:c r="L1648" s="104">
        <x:f t="shared" si="308"/>
        <x:v>22276</x:v>
      </x:c>
      <x:c r="M1648" s="104"/>
      <x:c r="N1648" s="100"/>
    </x:row>
    <x:row r="1649" spans="1:14" s="5" customFormat="1" ht="19.5" customHeight="1">
      <x:c r="A1649" s="101" t="s">
        <x:v>227</x:v>
      </x:c>
      <x:c r="B1649" s="101" t="s">
        <x:v>1245</x:v>
      </x:c>
      <x:c r="C1649" s="102">
        <x:v>0.52000000000000002</x:v>
      </x:c>
      <x:c r="D1649" s="103" t="s">
        <x:v>220</x:v>
      </x:c>
      <x:c r="E1649" s="104">
        <x:f>E1652</x:f>
        <x:v>18321</x:v>
      </x:c>
      <x:c r="F1649" s="104">
        <x:f>INT(C1649*E1649)</x:f>
        <x:v>9526</x:v>
      </x:c>
      <x:c r="G1649" s="104">
        <x:f>G1652</x:f>
        <x:v>47849</x:v>
      </x:c>
      <x:c r="H1649" s="104">
        <x:f t="shared" si="306"/>
        <x:v>24881</x:v>
      </x:c>
      <x:c r="I1649" s="104">
        <x:f>I1652</x:f>
        <x:v>15965</x:v>
      </x:c>
      <x:c r="J1649" s="104">
        <x:f>INT(C1649*I1649)</x:f>
        <x:v>8301</x:v>
      </x:c>
      <x:c r="K1649" s="104">
        <x:f t="shared" si="307"/>
        <x:v>82135</x:v>
      </x:c>
      <x:c r="L1649" s="104">
        <x:f t="shared" si="308"/>
        <x:v>42708</x:v>
      </x:c>
      <x:c r="M1649" s="104"/>
      <x:c r="N1649" s="100"/>
    </x:row>
    <x:row r="1650" spans="1:14" s="5" customFormat="1" ht="19.5" customHeight="1">
      <x:c r="A1650" s="101" t="s">
        <x:v>153</x:v>
      </x:c>
      <x:c r="B1650" s="101" t="s">
        <x:v>1050</x:v>
      </x:c>
      <x:c r="C1650" s="102">
        <x:f>ROUNDDOWN(C1647*0.5,3)</x:f>
        <x:v>0.155</x:v>
      </x:c>
      <x:c r="D1650" s="103" t="s">
        <x:v>250</x:v>
      </x:c>
      <x:c r="E1650" s="104"/>
      <x:c r="F1650" s="104"/>
      <x:c r="G1650" s="104">
        <x:f>G1644</x:f>
        <x:v>189749</x:v>
      </x:c>
      <x:c r="H1650" s="104">
        <x:f t="shared" si="306"/>
        <x:v>29411</x:v>
      </x:c>
      <x:c r="I1650" s="104"/>
      <x:c r="J1650" s="104"/>
      <x:c r="K1650" s="104">
        <x:f t="shared" si="307"/>
        <x:v>189749</x:v>
      </x:c>
      <x:c r="L1650" s="104">
        <x:f t="shared" si="308"/>
        <x:v>29411</x:v>
      </x:c>
      <x:c r="M1650" s="104"/>
      <x:c r="N1650" s="100"/>
    </x:row>
    <x:row r="1651" spans="1:14" s="5" customFormat="1" ht="19.5" customHeight="1">
      <x:c r="A1651" s="101" t="s">
        <x:v>862</x:v>
      </x:c>
      <x:c r="B1651" s="101" t="s">
        <x:v>1050</x:v>
      </x:c>
      <x:c r="C1651" s="102">
        <x:f>ROUNDDOWN(C1648*0.5,3)</x:f>
        <x:v>0.075</x:v>
      </x:c>
      <x:c r="D1651" s="103" t="s">
        <x:v>250</x:v>
      </x:c>
      <x:c r="E1651" s="104"/>
      <x:c r="F1651" s="104"/>
      <x:c r="G1651" s="104">
        <x:f>G1645</x:f>
        <x:v>148510</x:v>
      </x:c>
      <x:c r="H1651" s="104">
        <x:f t="shared" si="306"/>
        <x:v>11138</x:v>
      </x:c>
      <x:c r="I1651" s="104"/>
      <x:c r="J1651" s="104"/>
      <x:c r="K1651" s="104">
        <x:f t="shared" si="307"/>
        <x:v>148510</x:v>
      </x:c>
      <x:c r="L1651" s="104">
        <x:f t="shared" si="308"/>
        <x:v>11138</x:v>
      </x:c>
      <x:c r="M1651" s="104"/>
      <x:c r="N1651" s="100"/>
    </x:row>
    <x:row r="1652" spans="1:14" s="5" customFormat="1" ht="19.5" customHeight="1">
      <x:c r="A1652" s="101" t="s">
        <x:v>227</x:v>
      </x:c>
      <x:c r="B1652" s="101" t="s">
        <x:v>1373</x:v>
      </x:c>
      <x:c r="C1652" s="102">
        <x:f>ROUNDDOWN(C1649*0.5,3)</x:f>
        <x:v>0.26000000000000001</x:v>
      </x:c>
      <x:c r="D1652" s="103" t="s">
        <x:v>220</x:v>
      </x:c>
      <x:c r="E1652" s="104">
        <x:f>E1630</x:f>
        <x:v>18321</x:v>
      </x:c>
      <x:c r="F1652" s="104">
        <x:f t="shared" ref="F1652:F1659" si="309">INT(C1652*E1652)</x:f>
        <x:v>4763</x:v>
      </x:c>
      <x:c r="G1652" s="104">
        <x:f>G1630</x:f>
        <x:v>47849</x:v>
      </x:c>
      <x:c r="H1652" s="104">
        <x:f t="shared" si="306"/>
        <x:v>12440</x:v>
      </x:c>
      <x:c r="I1652" s="104">
        <x:f>I1630</x:f>
        <x:v>15965</x:v>
      </x:c>
      <x:c r="J1652" s="104">
        <x:f>INT(C1652*I1652)</x:f>
        <x:v>4150</x:v>
      </x:c>
      <x:c r="K1652" s="104">
        <x:f t="shared" si="307"/>
        <x:v>82135</x:v>
      </x:c>
      <x:c r="L1652" s="104">
        <x:f t="shared" si="308"/>
        <x:v>21353</x:v>
      </x:c>
      <x:c r="M1652" s="104"/>
      <x:c r="N1652" s="100"/>
    </x:row>
    <x:row r="1653" spans="1:14" s="5" customFormat="1" ht="19.5" customHeight="1">
      <x:c r="A1653" s="101" t="s">
        <x:v>332</x:v>
      </x:c>
      <x:c r="B1653" s="101" t="str">
        <x:f>B943</x:f>
        <x:v>삼발이, L=1800</x:v>
      </x:c>
      <x:c r="C1653" s="101">
        <x:f>C943</x:f>
        <x:v>1</x:v>
      </x:c>
      <x:c r="D1653" s="103" t="s">
        <x:v>261</x:v>
      </x:c>
      <x:c r="E1653" s="104">
        <x:f>E943</x:f>
        <x:v>11400</x:v>
      </x:c>
      <x:c r="F1653" s="104">
        <x:f t="shared" si="309"/>
        <x:v>11400</x:v>
      </x:c>
      <x:c r="G1653" s="104"/>
      <x:c r="H1653" s="104"/>
      <x:c r="I1653" s="104"/>
      <x:c r="J1653" s="104"/>
      <x:c r="K1653" s="104">
        <x:f t="shared" si="307"/>
        <x:v>11400</x:v>
      </x:c>
      <x:c r="L1653" s="104">
        <x:f t="shared" si="308"/>
        <x:v>11400</x:v>
      </x:c>
      <x:c r="M1653" s="104"/>
      <x:c r="N1653" s="100"/>
    </x:row>
    <x:row r="1654" spans="1:14" s="5" customFormat="1" ht="19.5" customHeight="1">
      <x:c r="A1654" s="101" t="s">
        <x:v>748</x:v>
      </x:c>
      <x:c r="B1654" s="101" t="s">
        <x:v>86</x:v>
      </x:c>
      <x:c r="C1654" s="101">
        <x:f>C944</x:f>
        <x:v>20</x:v>
      </x:c>
      <x:c r="D1654" s="103" t="s">
        <x:v>266</x:v>
      </x:c>
      <x:c r="E1654" s="104">
        <x:f>E1632</x:f>
        <x:v>400</x:v>
      </x:c>
      <x:c r="F1654" s="104">
        <x:f t="shared" si="309"/>
        <x:v>8000</x:v>
      </x:c>
      <x:c r="G1654" s="104"/>
      <x:c r="H1654" s="104"/>
      <x:c r="I1654" s="104"/>
      <x:c r="J1654" s="104"/>
      <x:c r="K1654" s="104">
        <x:f t="shared" si="307"/>
        <x:v>400</x:v>
      </x:c>
      <x:c r="L1654" s="104">
        <x:f t="shared" si="308"/>
        <x:v>8000</x:v>
      </x:c>
      <x:c r="M1654" s="104"/>
      <x:c r="N1654" s="100"/>
    </x:row>
    <x:row r="1655" spans="1:14" s="5" customFormat="1" ht="19.5" customHeight="1">
      <x:c r="A1655" s="101" t="s">
        <x:v>239</x:v>
      </x:c>
      <x:c r="B1655" s="101" t="s">
        <x:v>1232</x:v>
      </x:c>
      <x:c r="C1655" s="101">
        <x:f>C945</x:f>
        <x:v>24</x:v>
      </x:c>
      <x:c r="D1655" s="103" t="s">
        <x:v>270</x:v>
      </x:c>
      <x:c r="E1655" s="104">
        <x:f>E1633</x:f>
        <x:v>33.299999999999997</x:v>
      </x:c>
      <x:c r="F1655" s="104">
        <x:f t="shared" si="309"/>
        <x:v>799</x:v>
      </x:c>
      <x:c r="G1655" s="104"/>
      <x:c r="H1655" s="104"/>
      <x:c r="I1655" s="104"/>
      <x:c r="J1655" s="104"/>
      <x:c r="K1655" s="104">
        <x:f t="shared" si="307"/>
        <x:v>33.299999999999997</x:v>
      </x:c>
      <x:c r="L1655" s="104">
        <x:f t="shared" si="308"/>
        <x:v>799</x:v>
      </x:c>
      <x:c r="M1655" s="104"/>
      <x:c r="N1655" s="100"/>
    </x:row>
    <x:row r="1656" spans="1:14" s="5" customFormat="1" ht="19.5" customHeight="1">
      <x:c r="A1656" s="101" t="s">
        <x:v>580</x:v>
      </x:c>
      <x:c r="B1656" s="101" t="s">
        <x:v>1337</x:v>
      </x:c>
      <x:c r="C1656" s="101">
        <x:f>C946</x:f>
        <x:v>6.0999999999999996</x:v>
      </x:c>
      <x:c r="D1656" s="103" t="s">
        <x:v>270</x:v>
      </x:c>
      <x:c r="E1656" s="104">
        <x:f>E1634</x:f>
        <x:v>131</x:v>
      </x:c>
      <x:c r="F1656" s="104">
        <x:f t="shared" si="309"/>
        <x:v>799</x:v>
      </x:c>
      <x:c r="G1656" s="104"/>
      <x:c r="H1656" s="104"/>
      <x:c r="I1656" s="104"/>
      <x:c r="J1656" s="104"/>
      <x:c r="K1656" s="104">
        <x:f t="shared" si="307"/>
        <x:v>131</x:v>
      </x:c>
      <x:c r="L1656" s="104">
        <x:f t="shared" si="308"/>
        <x:v>799</x:v>
      </x:c>
      <x:c r="M1656" s="104"/>
      <x:c r="N1656" s="100"/>
    </x:row>
    <x:row r="1657" spans="1:14" s="5" customFormat="1" ht="19.5" customHeight="1">
      <x:c r="A1657" s="101" t="s">
        <x:v>190</x:v>
      </x:c>
      <x:c r="B1657" s="101" t="s">
        <x:v>572</x:v>
      </x:c>
      <x:c r="C1657" s="101">
        <x:f>C947</x:f>
        <x:v>1.04</x:v>
      </x:c>
      <x:c r="D1657" s="103" t="s">
        <x:v>266</x:v>
      </x:c>
      <x:c r="E1657" s="104">
        <x:f>E1635</x:f>
        <x:v>1470</x:v>
      </x:c>
      <x:c r="F1657" s="104">
        <x:f t="shared" si="309"/>
        <x:v>1528</x:v>
      </x:c>
      <x:c r="G1657" s="104"/>
      <x:c r="H1657" s="104"/>
      <x:c r="I1657" s="104"/>
      <x:c r="J1657" s="104"/>
      <x:c r="K1657" s="104">
        <x:f t="shared" si="307"/>
        <x:v>1470</x:v>
      </x:c>
      <x:c r="L1657" s="104">
        <x:f t="shared" si="308"/>
        <x:v>1528</x:v>
      </x:c>
      <x:c r="M1657" s="104"/>
      <x:c r="N1657" s="100"/>
    </x:row>
    <x:row r="1658" spans="1:14" s="5" customFormat="1" ht="19.5" customHeight="1">
      <x:c r="A1658" s="101" t="s">
        <x:v>822</x:v>
      </x:c>
      <x:c r="B1658" s="101" t="str">
        <x:f>B1636</x:f>
        <x:v>트럭탑재형크레인10톤</x:v>
      </x:c>
      <x:c r="C1658" s="102">
        <x:v>2</x:v>
      </x:c>
      <x:c r="D1658" s="103" t="s">
        <x:v>148</x:v>
      </x:c>
      <x:c r="E1658" s="104">
        <x:f>E948</x:f>
        <x:v>989</x:v>
      </x:c>
      <x:c r="F1658" s="104">
        <x:f t="shared" si="309"/>
        <x:v>1978</x:v>
      </x:c>
      <x:c r="G1658" s="104">
        <x:f>G948</x:f>
        <x:v>2093</x:v>
      </x:c>
      <x:c r="H1658" s="104">
        <x:f>INT(C1658*G1658)</x:f>
        <x:v>4186</x:v>
      </x:c>
      <x:c r="I1658" s="104">
        <x:f>I948</x:f>
        <x:v>1095</x:v>
      </x:c>
      <x:c r="J1658" s="104">
        <x:f>INT(C1658*I1658)</x:f>
        <x:v>2190</x:v>
      </x:c>
      <x:c r="K1658" s="104">
        <x:f t="shared" si="307"/>
        <x:v>4177</x:v>
      </x:c>
      <x:c r="L1658" s="104">
        <x:f t="shared" si="308"/>
        <x:v>8354</x:v>
      </x:c>
      <x:c r="M1658" s="104"/>
      <x:c r="N1658" s="100"/>
    </x:row>
    <x:row r="1659" spans="1:14" s="5" customFormat="1" ht="19.5" customHeight="1">
      <x:c r="A1659" s="101" t="s">
        <x:v>540</x:v>
      </x:c>
      <x:c r="B1659" s="101" t="str">
        <x:f>B1637</x:f>
        <x:v>트럭탑재형크레인10톤, 10km</x:v>
      </x:c>
      <x:c r="C1659" s="102">
        <x:v>2</x:v>
      </x:c>
      <x:c r="D1659" s="103" t="s">
        <x:v>148</x:v>
      </x:c>
      <x:c r="E1659" s="104">
        <x:f>E949</x:f>
        <x:v>1975</x:v>
      </x:c>
      <x:c r="F1659" s="104">
        <x:f t="shared" si="309"/>
        <x:v>3950</x:v>
      </x:c>
      <x:c r="G1659" s="104">
        <x:f>G949</x:f>
        <x:v>4177</x:v>
      </x:c>
      <x:c r="H1659" s="104">
        <x:f>INT(C1659*G1659)</x:f>
        <x:v>8354</x:v>
      </x:c>
      <x:c r="I1659" s="104">
        <x:f>I949</x:f>
        <x:v>2187</x:v>
      </x:c>
      <x:c r="J1659" s="104">
        <x:f>INT(C1659*I1659)</x:f>
        <x:v>4374</x:v>
      </x:c>
      <x:c r="K1659" s="104">
        <x:f t="shared" si="307"/>
        <x:v>8339</x:v>
      </x:c>
      <x:c r="L1659" s="104">
        <x:f t="shared" si="308"/>
        <x:v>16678</x:v>
      </x:c>
      <x:c r="M1659" s="104"/>
      <x:c r="N1659" s="100"/>
    </x:row>
    <x:row r="1660" spans="1:14" s="5" customFormat="1" ht="19.5" customHeight="1">
      <x:c r="A1660" s="101" t="s">
        <x:v>533</x:v>
      </x:c>
      <x:c r="B1660" s="101"/>
      <x:c r="C1660" s="102"/>
      <x:c r="D1660" s="103"/>
      <x:c r="E1660" s="104"/>
      <x:c r="F1660" s="104">
        <x:f>SUM(F1641:F1659)</x:f>
        <x:v>64855</x:v>
      </x:c>
      <x:c r="G1660" s="104"/>
      <x:c r="H1660" s="104">
        <x:f>SUM(H1641:H1659)</x:f>
        <x:v>383534</x:v>
      </x:c>
      <x:c r="I1660" s="104"/>
      <x:c r="J1660" s="104">
        <x:f>SUM(J1641:J1659)</x:f>
        <x:v>38284</x:v>
      </x:c>
      <x:c r="K1660" s="104"/>
      <x:c r="L1660" s="104">
        <x:f>SUM(F1660,H1660,J1660)</x:f>
        <x:v>486673</x:v>
      </x:c>
      <x:c r="M1660" s="104"/>
      <x:c r="N1660" s="100"/>
    </x:row>
    <x:row r="1661" spans="1:14" s="5" customFormat="1" ht="19.5" customHeight="1">
      <x:c r="A1661" s="105"/>
      <x:c r="B1661" s="105"/>
      <x:c r="C1661" s="106"/>
      <x:c r="D1661" s="107"/>
      <x:c r="E1661" s="108"/>
      <x:c r="F1661" s="108"/>
      <x:c r="G1661" s="108"/>
      <x:c r="H1661" s="108"/>
      <x:c r="I1661" s="108"/>
      <x:c r="J1661" s="108"/>
      <x:c r="K1661" s="108"/>
      <x:c r="L1661" s="108"/>
      <x:c r="M1661" s="108"/>
      <x:c r="N1661" s="100"/>
    </x:row>
    <x:row r="1662" spans="1:14" s="5" customFormat="1" ht="23.899999999999999">
      <x:c r="A1662" s="113" t="s">
        <x:v>1301</x:v>
      </x:c>
      <x:c r="B1662" s="96" t="s">
        <x:v>156</x:v>
      </x:c>
      <x:c r="C1662" s="97"/>
      <x:c r="D1662" s="98" t="s">
        <x:v>148</x:v>
      </x:c>
      <x:c r="E1662" s="99"/>
      <x:c r="F1662" s="99"/>
      <x:c r="G1662" s="99"/>
      <x:c r="H1662" s="99"/>
      <x:c r="I1662" s="99"/>
      <x:c r="J1662" s="99"/>
      <x:c r="K1662" s="99"/>
      <x:c r="L1662" s="99"/>
      <x:c r="M1662" s="99"/>
      <x:c r="N1662" s="100"/>
    </x:row>
    <x:row r="1663" spans="1:14" s="5" customFormat="1" ht="19.5" customHeight="1">
      <x:c r="A1663" s="101" t="s">
        <x:v>153</x:v>
      </x:c>
      <x:c r="B1663" s="101" t="s">
        <x:v>281</x:v>
      </x:c>
      <x:c r="C1663" s="102">
        <x:v>0.51000000000000001</x:v>
      </x:c>
      <x:c r="D1663" s="103" t="s">
        <x:v>250</x:v>
      </x:c>
      <x:c r="E1663" s="104"/>
      <x:c r="F1663" s="104"/>
      <x:c r="G1663" s="104">
        <x:f>G1644</x:f>
        <x:v>189749</x:v>
      </x:c>
      <x:c r="H1663" s="104">
        <x:f t="shared" ref="H1663:H1674" si="310">INT(C1663*G1663)</x:f>
        <x:v>96771</x:v>
      </x:c>
      <x:c r="I1663" s="104"/>
      <x:c r="J1663" s="104"/>
      <x:c r="K1663" s="104">
        <x:f t="shared" ref="K1663:K1681" si="311">SUM(E1663,G1663,I1663)</x:f>
        <x:v>189749</x:v>
      </x:c>
      <x:c r="L1663" s="104">
        <x:f t="shared" ref="L1663:L1681" si="312">SUM(F1663,H1663,J1663)</x:f>
        <x:v>96771</x:v>
      </x:c>
      <x:c r="M1663" s="104"/>
      <x:c r="N1663" s="100"/>
    </x:row>
    <x:row r="1664" spans="1:14" s="5" customFormat="1" ht="19.5" customHeight="1">
      <x:c r="A1664" s="101" t="s">
        <x:v>862</x:v>
      </x:c>
      <x:c r="B1664" s="101" t="s">
        <x:v>281</x:v>
      </x:c>
      <x:c r="C1664" s="102">
        <x:v>0.11</x:v>
      </x:c>
      <x:c r="D1664" s="103" t="s">
        <x:v>250</x:v>
      </x:c>
      <x:c r="E1664" s="104"/>
      <x:c r="F1664" s="104"/>
      <x:c r="G1664" s="104">
        <x:f>G1645</x:f>
        <x:v>148510</x:v>
      </x:c>
      <x:c r="H1664" s="104">
        <x:f t="shared" si="310"/>
        <x:v>16336</x:v>
      </x:c>
      <x:c r="I1664" s="104"/>
      <x:c r="J1664" s="104"/>
      <x:c r="K1664" s="104">
        <x:f t="shared" si="311"/>
        <x:v>148510</x:v>
      </x:c>
      <x:c r="L1664" s="104">
        <x:f t="shared" si="312"/>
        <x:v>16336</x:v>
      </x:c>
      <x:c r="M1664" s="104"/>
      <x:c r="N1664" s="100"/>
    </x:row>
    <x:row r="1665" spans="1:14" s="5" customFormat="1" ht="19.5" customHeight="1">
      <x:c r="A1665" s="101" t="s">
        <x:v>227</x:v>
      </x:c>
      <x:c r="B1665" s="101" t="s">
        <x:v>123</x:v>
      </x:c>
      <x:c r="C1665" s="102">
        <x:v>0.81000000000000005</x:v>
      </x:c>
      <x:c r="D1665" s="103" t="s">
        <x:v>220</x:v>
      </x:c>
      <x:c r="E1665" s="104">
        <x:f>E1652</x:f>
        <x:v>18321</x:v>
      </x:c>
      <x:c r="F1665" s="104">
        <x:f>INT(C1665*E1665)</x:f>
        <x:v>14840</x:v>
      </x:c>
      <x:c r="G1665" s="104">
        <x:f>G1652</x:f>
        <x:v>47849</x:v>
      </x:c>
      <x:c r="H1665" s="104">
        <x:f t="shared" si="310"/>
        <x:v>38757</x:v>
      </x:c>
      <x:c r="I1665" s="104">
        <x:f>I1652</x:f>
        <x:v>15965</x:v>
      </x:c>
      <x:c r="J1665" s="104">
        <x:f>INT(C1665*I1665)</x:f>
        <x:v>12931</x:v>
      </x:c>
      <x:c r="K1665" s="104">
        <x:f t="shared" si="311"/>
        <x:v>82135</x:v>
      </x:c>
      <x:c r="L1665" s="104">
        <x:f t="shared" si="312"/>
        <x:v>66528</x:v>
      </x:c>
      <x:c r="M1665" s="104"/>
      <x:c r="N1665" s="100"/>
    </x:row>
    <x:row r="1666" spans="1:14" s="5" customFormat="1" ht="19.5" customHeight="1">
      <x:c r="A1666" s="101" t="s">
        <x:v>153</x:v>
      </x:c>
      <x:c r="B1666" s="101" t="s">
        <x:v>1251</x:v>
      </x:c>
      <x:c r="C1666" s="102">
        <x:f>ROUNDDOWN(C1663*0.7,3)</x:f>
        <x:v>0.35699999999999998</x:v>
      </x:c>
      <x:c r="D1666" s="103" t="s">
        <x:v>250</x:v>
      </x:c>
      <x:c r="E1666" s="104"/>
      <x:c r="F1666" s="104"/>
      <x:c r="G1666" s="104">
        <x:f>G1663</x:f>
        <x:v>189749</x:v>
      </x:c>
      <x:c r="H1666" s="104">
        <x:f t="shared" si="310"/>
        <x:v>67740</x:v>
      </x:c>
      <x:c r="I1666" s="104"/>
      <x:c r="J1666" s="104"/>
      <x:c r="K1666" s="104">
        <x:f t="shared" si="311"/>
        <x:v>189749</x:v>
      </x:c>
      <x:c r="L1666" s="104">
        <x:f t="shared" si="312"/>
        <x:v>67740</x:v>
      </x:c>
      <x:c r="M1666" s="104"/>
      <x:c r="N1666" s="100"/>
    </x:row>
    <x:row r="1667" spans="1:14" s="5" customFormat="1" ht="19.5" customHeight="1">
      <x:c r="A1667" s="101" t="s">
        <x:v>862</x:v>
      </x:c>
      <x:c r="B1667" s="101" t="s">
        <x:v>1251</x:v>
      </x:c>
      <x:c r="C1667" s="102">
        <x:f>ROUNDDOWN(C1664*0.7,3)</x:f>
        <x:v>0.077000000000000002</x:v>
      </x:c>
      <x:c r="D1667" s="103" t="s">
        <x:v>250</x:v>
      </x:c>
      <x:c r="E1667" s="104"/>
      <x:c r="F1667" s="104"/>
      <x:c r="G1667" s="104">
        <x:f>G1664</x:f>
        <x:v>148510</x:v>
      </x:c>
      <x:c r="H1667" s="104">
        <x:f t="shared" si="310"/>
        <x:v>11435</x:v>
      </x:c>
      <x:c r="I1667" s="104"/>
      <x:c r="J1667" s="104"/>
      <x:c r="K1667" s="104">
        <x:f t="shared" si="311"/>
        <x:v>148510</x:v>
      </x:c>
      <x:c r="L1667" s="104">
        <x:f t="shared" si="312"/>
        <x:v>11435</x:v>
      </x:c>
      <x:c r="M1667" s="104"/>
      <x:c r="N1667" s="100"/>
    </x:row>
    <x:row r="1668" spans="1:14" s="5" customFormat="1" ht="19.5" customHeight="1">
      <x:c r="A1668" s="101" t="s">
        <x:v>227</x:v>
      </x:c>
      <x:c r="B1668" s="101" t="s">
        <x:v>1095</x:v>
      </x:c>
      <x:c r="C1668" s="102">
        <x:f>ROUNDDOWN(C1665*0.7,3)</x:f>
        <x:v>0.56699999999999995</x:v>
      </x:c>
      <x:c r="D1668" s="103" t="s">
        <x:v>220</x:v>
      </x:c>
      <x:c r="E1668" s="104">
        <x:f>E1665</x:f>
        <x:v>18321</x:v>
      </x:c>
      <x:c r="F1668" s="104">
        <x:f>INT(C1668*E1668)</x:f>
        <x:v>10388</x:v>
      </x:c>
      <x:c r="G1668" s="104">
        <x:f>G1665</x:f>
        <x:v>47849</x:v>
      </x:c>
      <x:c r="H1668" s="104">
        <x:f t="shared" si="310"/>
        <x:v>27130</x:v>
      </x:c>
      <x:c r="I1668" s="104">
        <x:f>I1665</x:f>
        <x:v>15965</x:v>
      </x:c>
      <x:c r="J1668" s="104">
        <x:f>INT(C1668*I1668)</x:f>
        <x:v>9052</x:v>
      </x:c>
      <x:c r="K1668" s="104">
        <x:f t="shared" si="311"/>
        <x:v>82135</x:v>
      </x:c>
      <x:c r="L1668" s="104">
        <x:f t="shared" si="312"/>
        <x:v>46570</x:v>
      </x:c>
      <x:c r="M1668" s="104"/>
      <x:c r="N1668" s="100"/>
    </x:row>
    <x:row r="1669" spans="1:14" s="5" customFormat="1" ht="19.5" customHeight="1">
      <x:c r="A1669" s="101" t="s">
        <x:v>153</x:v>
      </x:c>
      <x:c r="B1669" s="101" t="s">
        <x:v>229</x:v>
      </x:c>
      <x:c r="C1669" s="102">
        <x:v>0.39000000000000001</x:v>
      </x:c>
      <x:c r="D1669" s="103" t="s">
        <x:v>250</x:v>
      </x:c>
      <x:c r="E1669" s="104"/>
      <x:c r="F1669" s="104"/>
      <x:c r="G1669" s="104">
        <x:f>G1663</x:f>
        <x:v>189749</x:v>
      </x:c>
      <x:c r="H1669" s="104">
        <x:f t="shared" si="310"/>
        <x:v>74002</x:v>
      </x:c>
      <x:c r="I1669" s="104"/>
      <x:c r="J1669" s="104"/>
      <x:c r="K1669" s="104">
        <x:f t="shared" si="311"/>
        <x:v>189749</x:v>
      </x:c>
      <x:c r="L1669" s="104">
        <x:f t="shared" si="312"/>
        <x:v>74002</x:v>
      </x:c>
      <x:c r="M1669" s="104"/>
      <x:c r="N1669" s="100"/>
    </x:row>
    <x:row r="1670" spans="1:14" s="5" customFormat="1" ht="19.5" customHeight="1">
      <x:c r="A1670" s="101" t="s">
        <x:v>862</x:v>
      </x:c>
      <x:c r="B1670" s="101" t="s">
        <x:v>229</x:v>
      </x:c>
      <x:c r="C1670" s="102">
        <x:v>0.17000000000000001</x:v>
      </x:c>
      <x:c r="D1670" s="103" t="s">
        <x:v>250</x:v>
      </x:c>
      <x:c r="E1670" s="104"/>
      <x:c r="F1670" s="104"/>
      <x:c r="G1670" s="104">
        <x:f>G1664</x:f>
        <x:v>148510</x:v>
      </x:c>
      <x:c r="H1670" s="104">
        <x:f t="shared" si="310"/>
        <x:v>25246</x:v>
      </x:c>
      <x:c r="I1670" s="104"/>
      <x:c r="J1670" s="104"/>
      <x:c r="K1670" s="104">
        <x:f t="shared" si="311"/>
        <x:v>148510</x:v>
      </x:c>
      <x:c r="L1670" s="104">
        <x:f t="shared" si="312"/>
        <x:v>25246</x:v>
      </x:c>
      <x:c r="M1670" s="104"/>
      <x:c r="N1670" s="100"/>
    </x:row>
    <x:row r="1671" spans="1:14" s="5" customFormat="1" ht="19.5" customHeight="1">
      <x:c r="A1671" s="101" t="s">
        <x:v>227</x:v>
      </x:c>
      <x:c r="B1671" s="101" t="s">
        <x:v>1245</x:v>
      </x:c>
      <x:c r="C1671" s="102">
        <x:v>0.64000000000000001</x:v>
      </x:c>
      <x:c r="D1671" s="103" t="s">
        <x:v>220</x:v>
      </x:c>
      <x:c r="E1671" s="104">
        <x:f>E1674</x:f>
        <x:v>18321</x:v>
      </x:c>
      <x:c r="F1671" s="104">
        <x:f>INT(C1671*E1671)</x:f>
        <x:v>11725</x:v>
      </x:c>
      <x:c r="G1671" s="104">
        <x:f>G1674</x:f>
        <x:v>47849</x:v>
      </x:c>
      <x:c r="H1671" s="104">
        <x:f t="shared" si="310"/>
        <x:v>30623</x:v>
      </x:c>
      <x:c r="I1671" s="104">
        <x:f>I1674</x:f>
        <x:v>15965</x:v>
      </x:c>
      <x:c r="J1671" s="104">
        <x:f>INT(C1671*I1671)</x:f>
        <x:v>10217</x:v>
      </x:c>
      <x:c r="K1671" s="104">
        <x:f t="shared" si="311"/>
        <x:v>82135</x:v>
      </x:c>
      <x:c r="L1671" s="104">
        <x:f t="shared" si="312"/>
        <x:v>52565</x:v>
      </x:c>
      <x:c r="M1671" s="104"/>
      <x:c r="N1671" s="100"/>
    </x:row>
    <x:row r="1672" spans="1:14" s="5" customFormat="1" ht="19.5" customHeight="1">
      <x:c r="A1672" s="101" t="s">
        <x:v>153</x:v>
      </x:c>
      <x:c r="B1672" s="101" t="s">
        <x:v>1050</x:v>
      </x:c>
      <x:c r="C1672" s="102">
        <x:f>ROUNDDOWN(C1669*0.5,3)</x:f>
        <x:v>0.19500000000000001</x:v>
      </x:c>
      <x:c r="D1672" s="103" t="s">
        <x:v>250</x:v>
      </x:c>
      <x:c r="E1672" s="104"/>
      <x:c r="F1672" s="104"/>
      <x:c r="G1672" s="104">
        <x:f>G1666</x:f>
        <x:v>189749</x:v>
      </x:c>
      <x:c r="H1672" s="104">
        <x:f t="shared" si="310"/>
        <x:v>37001</x:v>
      </x:c>
      <x:c r="I1672" s="104"/>
      <x:c r="J1672" s="104"/>
      <x:c r="K1672" s="104">
        <x:f t="shared" si="311"/>
        <x:v>189749</x:v>
      </x:c>
      <x:c r="L1672" s="104">
        <x:f t="shared" si="312"/>
        <x:v>37001</x:v>
      </x:c>
      <x:c r="M1672" s="104"/>
      <x:c r="N1672" s="100"/>
    </x:row>
    <x:row r="1673" spans="1:14" s="5" customFormat="1" ht="19.5" customHeight="1">
      <x:c r="A1673" s="101" t="s">
        <x:v>862</x:v>
      </x:c>
      <x:c r="B1673" s="101" t="s">
        <x:v>1050</x:v>
      </x:c>
      <x:c r="C1673" s="102">
        <x:f>ROUNDDOWN(C1670*0.5,3)</x:f>
        <x:v>0.085000000000000009</x:v>
      </x:c>
      <x:c r="D1673" s="103" t="s">
        <x:v>250</x:v>
      </x:c>
      <x:c r="E1673" s="104"/>
      <x:c r="F1673" s="104"/>
      <x:c r="G1673" s="104">
        <x:f>G1667</x:f>
        <x:v>148510</x:v>
      </x:c>
      <x:c r="H1673" s="104">
        <x:f t="shared" si="310"/>
        <x:v>12623</x:v>
      </x:c>
      <x:c r="I1673" s="104"/>
      <x:c r="J1673" s="104"/>
      <x:c r="K1673" s="104">
        <x:f t="shared" si="311"/>
        <x:v>148510</x:v>
      </x:c>
      <x:c r="L1673" s="104">
        <x:f t="shared" si="312"/>
        <x:v>12623</x:v>
      </x:c>
      <x:c r="M1673" s="104"/>
      <x:c r="N1673" s="100"/>
    </x:row>
    <x:row r="1674" spans="1:14" s="5" customFormat="1" ht="19.5" customHeight="1">
      <x:c r="A1674" s="101" t="s">
        <x:v>227</x:v>
      </x:c>
      <x:c r="B1674" s="101" t="s">
        <x:v>1373</x:v>
      </x:c>
      <x:c r="C1674" s="102">
        <x:f>ROUNDDOWN(C1671*0.5,3)</x:f>
        <x:v>0.32000000000000001</x:v>
      </x:c>
      <x:c r="D1674" s="103" t="s">
        <x:v>220</x:v>
      </x:c>
      <x:c r="E1674" s="104">
        <x:f>E1652</x:f>
        <x:v>18321</x:v>
      </x:c>
      <x:c r="F1674" s="104">
        <x:f t="shared" ref="F1674:F1681" si="313">INT(C1674*E1674)</x:f>
        <x:v>5862</x:v>
      </x:c>
      <x:c r="G1674" s="104">
        <x:f>G1652</x:f>
        <x:v>47849</x:v>
      </x:c>
      <x:c r="H1674" s="104">
        <x:f t="shared" si="310"/>
        <x:v>15311</x:v>
      </x:c>
      <x:c r="I1674" s="104">
        <x:f>I1652</x:f>
        <x:v>15965</x:v>
      </x:c>
      <x:c r="J1674" s="104">
        <x:f>INT(C1674*I1674)</x:f>
        <x:v>5108</x:v>
      </x:c>
      <x:c r="K1674" s="104">
        <x:f t="shared" si="311"/>
        <x:v>82135</x:v>
      </x:c>
      <x:c r="L1674" s="104">
        <x:f t="shared" si="312"/>
        <x:v>26281</x:v>
      </x:c>
      <x:c r="M1674" s="104"/>
      <x:c r="N1674" s="100"/>
    </x:row>
    <x:row r="1675" spans="1:14" s="5" customFormat="1" ht="19.5" customHeight="1">
      <x:c r="A1675" s="101" t="s">
        <x:v>332</x:v>
      </x:c>
      <x:c r="B1675" s="101" t="str">
        <x:f>B959</x:f>
        <x:v>삼발이, L=1800</x:v>
      </x:c>
      <x:c r="C1675" s="101">
        <x:f>C959</x:f>
        <x:v>1</x:v>
      </x:c>
      <x:c r="D1675" s="103" t="s">
        <x:v>261</x:v>
      </x:c>
      <x:c r="E1675" s="104">
        <x:f>E959</x:f>
        <x:v>11400</x:v>
      </x:c>
      <x:c r="F1675" s="104">
        <x:f t="shared" si="313"/>
        <x:v>11400</x:v>
      </x:c>
      <x:c r="G1675" s="104"/>
      <x:c r="H1675" s="104"/>
      <x:c r="I1675" s="104"/>
      <x:c r="J1675" s="104"/>
      <x:c r="K1675" s="104">
        <x:f t="shared" si="311"/>
        <x:v>11400</x:v>
      </x:c>
      <x:c r="L1675" s="104">
        <x:f t="shared" si="312"/>
        <x:v>11400</x:v>
      </x:c>
      <x:c r="M1675" s="104"/>
      <x:c r="N1675" s="100"/>
    </x:row>
    <x:row r="1676" spans="1:14" s="5" customFormat="1" ht="19.5" customHeight="1">
      <x:c r="A1676" s="101" t="s">
        <x:v>748</x:v>
      </x:c>
      <x:c r="B1676" s="101" t="s">
        <x:v>86</x:v>
      </x:c>
      <x:c r="C1676" s="101">
        <x:f>C960</x:f>
        <x:v>20</x:v>
      </x:c>
      <x:c r="D1676" s="103" t="s">
        <x:v>266</x:v>
      </x:c>
      <x:c r="E1676" s="104">
        <x:f>E1654</x:f>
        <x:v>400</x:v>
      </x:c>
      <x:c r="F1676" s="104">
        <x:f t="shared" si="313"/>
        <x:v>8000</x:v>
      </x:c>
      <x:c r="G1676" s="104"/>
      <x:c r="H1676" s="104"/>
      <x:c r="I1676" s="104"/>
      <x:c r="J1676" s="104"/>
      <x:c r="K1676" s="104">
        <x:f t="shared" si="311"/>
        <x:v>400</x:v>
      </x:c>
      <x:c r="L1676" s="104">
        <x:f t="shared" si="312"/>
        <x:v>8000</x:v>
      </x:c>
      <x:c r="M1676" s="104"/>
      <x:c r="N1676" s="100"/>
    </x:row>
    <x:row r="1677" spans="1:14" s="5" customFormat="1" ht="19.5" customHeight="1">
      <x:c r="A1677" s="101" t="s">
        <x:v>239</x:v>
      </x:c>
      <x:c r="B1677" s="101" t="s">
        <x:v>1232</x:v>
      </x:c>
      <x:c r="C1677" s="101">
        <x:f>C961</x:f>
        <x:v>25</x:v>
      </x:c>
      <x:c r="D1677" s="103" t="s">
        <x:v>270</x:v>
      </x:c>
      <x:c r="E1677" s="104">
        <x:f>E1655</x:f>
        <x:v>33.299999999999997</x:v>
      </x:c>
      <x:c r="F1677" s="104">
        <x:f t="shared" si="313"/>
        <x:v>832</x:v>
      </x:c>
      <x:c r="G1677" s="104"/>
      <x:c r="H1677" s="104"/>
      <x:c r="I1677" s="104"/>
      <x:c r="J1677" s="104"/>
      <x:c r="K1677" s="104">
        <x:f t="shared" si="311"/>
        <x:v>33.299999999999997</x:v>
      </x:c>
      <x:c r="L1677" s="104">
        <x:f t="shared" si="312"/>
        <x:v>832</x:v>
      </x:c>
      <x:c r="M1677" s="104"/>
      <x:c r="N1677" s="100"/>
    </x:row>
    <x:row r="1678" spans="1:14" s="5" customFormat="1" ht="19.5" customHeight="1">
      <x:c r="A1678" s="101" t="s">
        <x:v>580</x:v>
      </x:c>
      <x:c r="B1678" s="101" t="s">
        <x:v>1337</x:v>
      </x:c>
      <x:c r="C1678" s="101">
        <x:f>C962</x:f>
        <x:v>6.9000000000000004</x:v>
      </x:c>
      <x:c r="D1678" s="103" t="s">
        <x:v>270</x:v>
      </x:c>
      <x:c r="E1678" s="104">
        <x:f>E1656</x:f>
        <x:v>131</x:v>
      </x:c>
      <x:c r="F1678" s="104">
        <x:f t="shared" si="313"/>
        <x:v>903</x:v>
      </x:c>
      <x:c r="G1678" s="104"/>
      <x:c r="H1678" s="104"/>
      <x:c r="I1678" s="104"/>
      <x:c r="J1678" s="104"/>
      <x:c r="K1678" s="104">
        <x:f t="shared" si="311"/>
        <x:v>131</x:v>
      </x:c>
      <x:c r="L1678" s="104">
        <x:f t="shared" si="312"/>
        <x:v>903</x:v>
      </x:c>
      <x:c r="M1678" s="104"/>
      <x:c r="N1678" s="100"/>
    </x:row>
    <x:row r="1679" spans="1:14" s="5" customFormat="1" ht="19.5" customHeight="1">
      <x:c r="A1679" s="101" t="s">
        <x:v>190</x:v>
      </x:c>
      <x:c r="B1679" s="101" t="s">
        <x:v>572</x:v>
      </x:c>
      <x:c r="C1679" s="101">
        <x:f>C963</x:f>
        <x:v>1.1599999999999999</x:v>
      </x:c>
      <x:c r="D1679" s="103" t="s">
        <x:v>266</x:v>
      </x:c>
      <x:c r="E1679" s="104">
        <x:f>E1657</x:f>
        <x:v>1470</x:v>
      </x:c>
      <x:c r="F1679" s="104">
        <x:f t="shared" si="313"/>
        <x:v>1705</x:v>
      </x:c>
      <x:c r="G1679" s="104"/>
      <x:c r="H1679" s="104"/>
      <x:c r="I1679" s="104"/>
      <x:c r="J1679" s="104"/>
      <x:c r="K1679" s="104">
        <x:f t="shared" si="311"/>
        <x:v>1470</x:v>
      </x:c>
      <x:c r="L1679" s="104">
        <x:f t="shared" si="312"/>
        <x:v>1705</x:v>
      </x:c>
      <x:c r="M1679" s="104"/>
      <x:c r="N1679" s="100"/>
    </x:row>
    <x:row r="1680" spans="1:14" s="5" customFormat="1" ht="19.5" customHeight="1">
      <x:c r="A1680" s="101" t="s">
        <x:v>822</x:v>
      </x:c>
      <x:c r="B1680" s="101" t="str">
        <x:f>B1658</x:f>
        <x:v>트럭탑재형크레인10톤</x:v>
      </x:c>
      <x:c r="C1680" s="102">
        <x:v>2</x:v>
      </x:c>
      <x:c r="D1680" s="103" t="s">
        <x:v>148</x:v>
      </x:c>
      <x:c r="E1680" s="104">
        <x:f>E964</x:f>
        <x:v>989</x:v>
      </x:c>
      <x:c r="F1680" s="104">
        <x:f t="shared" si="313"/>
        <x:v>1978</x:v>
      </x:c>
      <x:c r="G1680" s="104">
        <x:f>G964</x:f>
        <x:v>2093</x:v>
      </x:c>
      <x:c r="H1680" s="104">
        <x:f>INT(C1680*G1680)</x:f>
        <x:v>4186</x:v>
      </x:c>
      <x:c r="I1680" s="104">
        <x:f>I964</x:f>
        <x:v>1095</x:v>
      </x:c>
      <x:c r="J1680" s="104">
        <x:f>INT(C1680*I1680)</x:f>
        <x:v>2190</x:v>
      </x:c>
      <x:c r="K1680" s="104">
        <x:f t="shared" si="311"/>
        <x:v>4177</x:v>
      </x:c>
      <x:c r="L1680" s="104">
        <x:f t="shared" si="312"/>
        <x:v>8354</x:v>
      </x:c>
      <x:c r="M1680" s="104"/>
      <x:c r="N1680" s="100"/>
    </x:row>
    <x:row r="1681" spans="1:14" s="5" customFormat="1" ht="19.5" customHeight="1">
      <x:c r="A1681" s="101" t="s">
        <x:v>540</x:v>
      </x:c>
      <x:c r="B1681" s="101" t="str">
        <x:f>B1659</x:f>
        <x:v>트럭탑재형크레인10톤, 10km</x:v>
      </x:c>
      <x:c r="C1681" s="102">
        <x:v>2</x:v>
      </x:c>
      <x:c r="D1681" s="103" t="s">
        <x:v>148</x:v>
      </x:c>
      <x:c r="E1681" s="104">
        <x:f>E965</x:f>
        <x:v>1975</x:v>
      </x:c>
      <x:c r="F1681" s="104">
        <x:f t="shared" si="313"/>
        <x:v>3950</x:v>
      </x:c>
      <x:c r="G1681" s="104">
        <x:f>G965</x:f>
        <x:v>4177</x:v>
      </x:c>
      <x:c r="H1681" s="104">
        <x:f>INT(C1681*G1681)</x:f>
        <x:v>8354</x:v>
      </x:c>
      <x:c r="I1681" s="104">
        <x:f>I965</x:f>
        <x:v>2187</x:v>
      </x:c>
      <x:c r="J1681" s="104">
        <x:f>INT(C1681*I1681)</x:f>
        <x:v>4374</x:v>
      </x:c>
      <x:c r="K1681" s="104">
        <x:f t="shared" si="311"/>
        <x:v>8339</x:v>
      </x:c>
      <x:c r="L1681" s="104">
        <x:f t="shared" si="312"/>
        <x:v>16678</x:v>
      </x:c>
      <x:c r="M1681" s="104"/>
      <x:c r="N1681" s="100"/>
    </x:row>
    <x:row r="1682" spans="1:14" s="5" customFormat="1" ht="19.5" customHeight="1">
      <x:c r="A1682" s="101" t="s">
        <x:v>533</x:v>
      </x:c>
      <x:c r="B1682" s="101"/>
      <x:c r="C1682" s="102"/>
      <x:c r="D1682" s="103"/>
      <x:c r="E1682" s="104"/>
      <x:c r="F1682" s="104">
        <x:f>SUM(F1663:F1681)</x:f>
        <x:v>71583</x:v>
      </x:c>
      <x:c r="G1682" s="104"/>
      <x:c r="H1682" s="104">
        <x:f>SUM(H1663:H1681)</x:f>
        <x:v>465515</x:v>
      </x:c>
      <x:c r="I1682" s="104"/>
      <x:c r="J1682" s="104">
        <x:f>SUM(J1663:J1681)</x:f>
        <x:v>43872</x:v>
      </x:c>
      <x:c r="K1682" s="104"/>
      <x:c r="L1682" s="104">
        <x:f>SUM(F1682,H1682,J1682)</x:f>
        <x:v>580970</x:v>
      </x:c>
      <x:c r="M1682" s="104"/>
      <x:c r="N1682" s="100"/>
    </x:row>
    <x:row r="1683" spans="1:14" s="5" customFormat="1" ht="19.5" customHeight="1">
      <x:c r="A1683" s="105"/>
      <x:c r="B1683" s="105"/>
      <x:c r="C1683" s="106"/>
      <x:c r="D1683" s="107"/>
      <x:c r="E1683" s="108"/>
      <x:c r="F1683" s="108"/>
      <x:c r="G1683" s="108"/>
      <x:c r="H1683" s="108"/>
      <x:c r="I1683" s="108"/>
      <x:c r="J1683" s="108"/>
      <x:c r="K1683" s="108"/>
      <x:c r="L1683" s="108"/>
      <x:c r="M1683" s="108"/>
      <x:c r="N1683" s="100"/>
    </x:row>
    <x:row r="1684" spans="1:14" s="5" customFormat="1" ht="23.899999999999999">
      <x:c r="A1684" s="113" t="s">
        <x:v>1287</x:v>
      </x:c>
      <x:c r="B1684" s="96" t="s">
        <x:v>231</x:v>
      </x:c>
      <x:c r="C1684" s="97"/>
      <x:c r="D1684" s="98" t="s">
        <x:v>148</x:v>
      </x:c>
      <x:c r="E1684" s="99"/>
      <x:c r="F1684" s="99"/>
      <x:c r="G1684" s="99"/>
      <x:c r="H1684" s="99"/>
      <x:c r="I1684" s="99"/>
      <x:c r="J1684" s="99"/>
      <x:c r="K1684" s="99"/>
      <x:c r="L1684" s="99"/>
      <x:c r="M1684" s="99"/>
      <x:c r="N1684" s="100"/>
    </x:row>
    <x:row r="1685" spans="1:14" s="5" customFormat="1" ht="19.5" customHeight="1">
      <x:c r="A1685" s="101" t="s">
        <x:v>153</x:v>
      </x:c>
      <x:c r="B1685" s="101" t="s">
        <x:v>281</x:v>
      </x:c>
      <x:c r="C1685" s="102">
        <x:v>0.51000000000000001</x:v>
      </x:c>
      <x:c r="D1685" s="103" t="s">
        <x:v>250</x:v>
      </x:c>
      <x:c r="E1685" s="104"/>
      <x:c r="F1685" s="104"/>
      <x:c r="G1685" s="104">
        <x:f>G1666</x:f>
        <x:v>189749</x:v>
      </x:c>
      <x:c r="H1685" s="104">
        <x:f t="shared" ref="H1685:H1696" si="314">INT(C1685*G1685)</x:f>
        <x:v>96771</x:v>
      </x:c>
      <x:c r="I1685" s="104"/>
      <x:c r="J1685" s="104"/>
      <x:c r="K1685" s="104">
        <x:f t="shared" ref="K1685:K1703" si="315">SUM(E1685,G1685,I1685)</x:f>
        <x:v>189749</x:v>
      </x:c>
      <x:c r="L1685" s="104">
        <x:f t="shared" ref="L1685:L1703" si="316">SUM(F1685,H1685,J1685)</x:f>
        <x:v>96771</x:v>
      </x:c>
      <x:c r="M1685" s="104"/>
      <x:c r="N1685" s="100"/>
    </x:row>
    <x:row r="1686" spans="1:14" s="5" customFormat="1" ht="19.5" customHeight="1">
      <x:c r="A1686" s="101" t="s">
        <x:v>862</x:v>
      </x:c>
      <x:c r="B1686" s="101" t="s">
        <x:v>281</x:v>
      </x:c>
      <x:c r="C1686" s="102">
        <x:v>0.11</x:v>
      </x:c>
      <x:c r="D1686" s="103" t="s">
        <x:v>250</x:v>
      </x:c>
      <x:c r="E1686" s="104"/>
      <x:c r="F1686" s="104"/>
      <x:c r="G1686" s="104">
        <x:f>G1667</x:f>
        <x:v>148510</x:v>
      </x:c>
      <x:c r="H1686" s="104">
        <x:f t="shared" si="314"/>
        <x:v>16336</x:v>
      </x:c>
      <x:c r="I1686" s="104"/>
      <x:c r="J1686" s="104"/>
      <x:c r="K1686" s="104">
        <x:f t="shared" si="315"/>
        <x:v>148510</x:v>
      </x:c>
      <x:c r="L1686" s="104">
        <x:f t="shared" si="316"/>
        <x:v>16336</x:v>
      </x:c>
      <x:c r="M1686" s="104"/>
      <x:c r="N1686" s="100"/>
    </x:row>
    <x:row r="1687" spans="1:14" s="5" customFormat="1" ht="19.5" customHeight="1">
      <x:c r="A1687" s="101" t="s">
        <x:v>227</x:v>
      </x:c>
      <x:c r="B1687" s="101" t="s">
        <x:v>123</x:v>
      </x:c>
      <x:c r="C1687" s="102">
        <x:v>0.81000000000000005</x:v>
      </x:c>
      <x:c r="D1687" s="103" t="s">
        <x:v>220</x:v>
      </x:c>
      <x:c r="E1687" s="104">
        <x:f>E1674</x:f>
        <x:v>18321</x:v>
      </x:c>
      <x:c r="F1687" s="104">
        <x:f>INT(C1687*E1687)</x:f>
        <x:v>14840</x:v>
      </x:c>
      <x:c r="G1687" s="104">
        <x:f>G1674</x:f>
        <x:v>47849</x:v>
      </x:c>
      <x:c r="H1687" s="104">
        <x:f t="shared" si="314"/>
        <x:v>38757</x:v>
      </x:c>
      <x:c r="I1687" s="104">
        <x:f>I1674</x:f>
        <x:v>15965</x:v>
      </x:c>
      <x:c r="J1687" s="104">
        <x:f>INT(C1687*I1687)</x:f>
        <x:v>12931</x:v>
      </x:c>
      <x:c r="K1687" s="104">
        <x:f t="shared" si="315"/>
        <x:v>82135</x:v>
      </x:c>
      <x:c r="L1687" s="104">
        <x:f t="shared" si="316"/>
        <x:v>66528</x:v>
      </x:c>
      <x:c r="M1687" s="104"/>
      <x:c r="N1687" s="100"/>
    </x:row>
    <x:row r="1688" spans="1:14" s="5" customFormat="1" ht="19.5" customHeight="1">
      <x:c r="A1688" s="101" t="s">
        <x:v>153</x:v>
      </x:c>
      <x:c r="B1688" s="101" t="s">
        <x:v>1251</x:v>
      </x:c>
      <x:c r="C1688" s="102">
        <x:f>ROUNDDOWN(C1685*0.7,3)</x:f>
        <x:v>0.35699999999999998</x:v>
      </x:c>
      <x:c r="D1688" s="103" t="s">
        <x:v>250</x:v>
      </x:c>
      <x:c r="E1688" s="104"/>
      <x:c r="F1688" s="104"/>
      <x:c r="G1688" s="104">
        <x:f>G1685</x:f>
        <x:v>189749</x:v>
      </x:c>
      <x:c r="H1688" s="104">
        <x:f t="shared" si="314"/>
        <x:v>67740</x:v>
      </x:c>
      <x:c r="I1688" s="104"/>
      <x:c r="J1688" s="104"/>
      <x:c r="K1688" s="104">
        <x:f t="shared" si="315"/>
        <x:v>189749</x:v>
      </x:c>
      <x:c r="L1688" s="104">
        <x:f t="shared" si="316"/>
        <x:v>67740</x:v>
      </x:c>
      <x:c r="M1688" s="104"/>
      <x:c r="N1688" s="100"/>
    </x:row>
    <x:row r="1689" spans="1:14" s="5" customFormat="1" ht="19.5" customHeight="1">
      <x:c r="A1689" s="101" t="s">
        <x:v>862</x:v>
      </x:c>
      <x:c r="B1689" s="101" t="s">
        <x:v>1251</x:v>
      </x:c>
      <x:c r="C1689" s="102">
        <x:f>ROUNDDOWN(C1686*0.7,3)</x:f>
        <x:v>0.077000000000000002</x:v>
      </x:c>
      <x:c r="D1689" s="103" t="s">
        <x:v>250</x:v>
      </x:c>
      <x:c r="E1689" s="104"/>
      <x:c r="F1689" s="104"/>
      <x:c r="G1689" s="104">
        <x:f>G1686</x:f>
        <x:v>148510</x:v>
      </x:c>
      <x:c r="H1689" s="104">
        <x:f t="shared" si="314"/>
        <x:v>11435</x:v>
      </x:c>
      <x:c r="I1689" s="104"/>
      <x:c r="J1689" s="104"/>
      <x:c r="K1689" s="104">
        <x:f t="shared" si="315"/>
        <x:v>148510</x:v>
      </x:c>
      <x:c r="L1689" s="104">
        <x:f t="shared" si="316"/>
        <x:v>11435</x:v>
      </x:c>
      <x:c r="M1689" s="104"/>
      <x:c r="N1689" s="100"/>
    </x:row>
    <x:row r="1690" spans="1:14" s="5" customFormat="1" ht="19.5" customHeight="1">
      <x:c r="A1690" s="101" t="s">
        <x:v>227</x:v>
      </x:c>
      <x:c r="B1690" s="101" t="s">
        <x:v>1095</x:v>
      </x:c>
      <x:c r="C1690" s="102">
        <x:f>ROUNDDOWN(C1687*0.7,3)</x:f>
        <x:v>0.56699999999999995</x:v>
      </x:c>
      <x:c r="D1690" s="103" t="s">
        <x:v>220</x:v>
      </x:c>
      <x:c r="E1690" s="104">
        <x:f>E1687</x:f>
        <x:v>18321</x:v>
      </x:c>
      <x:c r="F1690" s="104">
        <x:f>INT(C1690*E1690)</x:f>
        <x:v>10388</x:v>
      </x:c>
      <x:c r="G1690" s="104">
        <x:f>G1687</x:f>
        <x:v>47849</x:v>
      </x:c>
      <x:c r="H1690" s="104">
        <x:f t="shared" si="314"/>
        <x:v>27130</x:v>
      </x:c>
      <x:c r="I1690" s="104">
        <x:f>I1687</x:f>
        <x:v>15965</x:v>
      </x:c>
      <x:c r="J1690" s="104">
        <x:f>INT(C1690*I1690)</x:f>
        <x:v>9052</x:v>
      </x:c>
      <x:c r="K1690" s="104">
        <x:f t="shared" si="315"/>
        <x:v>82135</x:v>
      </x:c>
      <x:c r="L1690" s="104">
        <x:f t="shared" si="316"/>
        <x:v>46570</x:v>
      </x:c>
      <x:c r="M1690" s="104"/>
      <x:c r="N1690" s="100"/>
    </x:row>
    <x:row r="1691" spans="1:14" s="5" customFormat="1" ht="19.5" customHeight="1">
      <x:c r="A1691" s="101" t="s">
        <x:v>153</x:v>
      </x:c>
      <x:c r="B1691" s="101" t="s">
        <x:v>229</x:v>
      </x:c>
      <x:c r="C1691" s="102">
        <x:v>0.39000000000000001</x:v>
      </x:c>
      <x:c r="D1691" s="103" t="s">
        <x:v>250</x:v>
      </x:c>
      <x:c r="E1691" s="104"/>
      <x:c r="F1691" s="104"/>
      <x:c r="G1691" s="104">
        <x:f>G1685</x:f>
        <x:v>189749</x:v>
      </x:c>
      <x:c r="H1691" s="104">
        <x:f t="shared" si="314"/>
        <x:v>74002</x:v>
      </x:c>
      <x:c r="I1691" s="104"/>
      <x:c r="J1691" s="104"/>
      <x:c r="K1691" s="104">
        <x:f t="shared" si="315"/>
        <x:v>189749</x:v>
      </x:c>
      <x:c r="L1691" s="104">
        <x:f t="shared" si="316"/>
        <x:v>74002</x:v>
      </x:c>
      <x:c r="M1691" s="104"/>
      <x:c r="N1691" s="100"/>
    </x:row>
    <x:row r="1692" spans="1:14" s="5" customFormat="1" ht="19.5" customHeight="1">
      <x:c r="A1692" s="101" t="s">
        <x:v>862</x:v>
      </x:c>
      <x:c r="B1692" s="101" t="s">
        <x:v>229</x:v>
      </x:c>
      <x:c r="C1692" s="102">
        <x:v>0.17000000000000001</x:v>
      </x:c>
      <x:c r="D1692" s="103" t="s">
        <x:v>250</x:v>
      </x:c>
      <x:c r="E1692" s="104"/>
      <x:c r="F1692" s="104"/>
      <x:c r="G1692" s="104">
        <x:f>G1686</x:f>
        <x:v>148510</x:v>
      </x:c>
      <x:c r="H1692" s="104">
        <x:f t="shared" si="314"/>
        <x:v>25246</x:v>
      </x:c>
      <x:c r="I1692" s="104"/>
      <x:c r="J1692" s="104"/>
      <x:c r="K1692" s="104">
        <x:f t="shared" si="315"/>
        <x:v>148510</x:v>
      </x:c>
      <x:c r="L1692" s="104">
        <x:f t="shared" si="316"/>
        <x:v>25246</x:v>
      </x:c>
      <x:c r="M1692" s="104"/>
      <x:c r="N1692" s="100"/>
    </x:row>
    <x:row r="1693" spans="1:14" s="5" customFormat="1" ht="19.5" customHeight="1">
      <x:c r="A1693" s="101" t="s">
        <x:v>227</x:v>
      </x:c>
      <x:c r="B1693" s="101" t="s">
        <x:v>1245</x:v>
      </x:c>
      <x:c r="C1693" s="102">
        <x:v>0.64000000000000001</x:v>
      </x:c>
      <x:c r="D1693" s="103" t="s">
        <x:v>220</x:v>
      </x:c>
      <x:c r="E1693" s="104">
        <x:f>E1696</x:f>
        <x:v>18321</x:v>
      </x:c>
      <x:c r="F1693" s="104">
        <x:f>INT(C1693*E1693)</x:f>
        <x:v>11725</x:v>
      </x:c>
      <x:c r="G1693" s="104">
        <x:f>G1696</x:f>
        <x:v>47849</x:v>
      </x:c>
      <x:c r="H1693" s="104">
        <x:f t="shared" si="314"/>
        <x:v>30623</x:v>
      </x:c>
      <x:c r="I1693" s="104">
        <x:f>I1696</x:f>
        <x:v>15965</x:v>
      </x:c>
      <x:c r="J1693" s="104">
        <x:f>INT(C1693*I1693)</x:f>
        <x:v>10217</x:v>
      </x:c>
      <x:c r="K1693" s="104">
        <x:f t="shared" si="315"/>
        <x:v>82135</x:v>
      </x:c>
      <x:c r="L1693" s="104">
        <x:f t="shared" si="316"/>
        <x:v>52565</x:v>
      </x:c>
      <x:c r="M1693" s="104"/>
      <x:c r="N1693" s="100"/>
    </x:row>
    <x:row r="1694" spans="1:14" s="5" customFormat="1" ht="19.5" customHeight="1">
      <x:c r="A1694" s="101" t="s">
        <x:v>153</x:v>
      </x:c>
      <x:c r="B1694" s="101" t="s">
        <x:v>1050</x:v>
      </x:c>
      <x:c r="C1694" s="102">
        <x:f>ROUNDDOWN(C1691*0.5,3)</x:f>
        <x:v>0.19500000000000001</x:v>
      </x:c>
      <x:c r="D1694" s="103" t="s">
        <x:v>250</x:v>
      </x:c>
      <x:c r="E1694" s="104"/>
      <x:c r="F1694" s="104"/>
      <x:c r="G1694" s="104">
        <x:f>G1688</x:f>
        <x:v>189749</x:v>
      </x:c>
      <x:c r="H1694" s="104">
        <x:f t="shared" si="314"/>
        <x:v>37001</x:v>
      </x:c>
      <x:c r="I1694" s="104"/>
      <x:c r="J1694" s="104"/>
      <x:c r="K1694" s="104">
        <x:f t="shared" si="315"/>
        <x:v>189749</x:v>
      </x:c>
      <x:c r="L1694" s="104">
        <x:f t="shared" si="316"/>
        <x:v>37001</x:v>
      </x:c>
      <x:c r="M1694" s="104"/>
      <x:c r="N1694" s="100"/>
    </x:row>
    <x:row r="1695" spans="1:14" s="5" customFormat="1" ht="19.5" customHeight="1">
      <x:c r="A1695" s="101" t="s">
        <x:v>862</x:v>
      </x:c>
      <x:c r="B1695" s="101" t="s">
        <x:v>1050</x:v>
      </x:c>
      <x:c r="C1695" s="102">
        <x:f>ROUNDDOWN(C1692*0.5,3)</x:f>
        <x:v>0.085000000000000009</x:v>
      </x:c>
      <x:c r="D1695" s="103" t="s">
        <x:v>250</x:v>
      </x:c>
      <x:c r="E1695" s="104"/>
      <x:c r="F1695" s="104"/>
      <x:c r="G1695" s="104">
        <x:f>G1689</x:f>
        <x:v>148510</x:v>
      </x:c>
      <x:c r="H1695" s="104">
        <x:f t="shared" si="314"/>
        <x:v>12623</x:v>
      </x:c>
      <x:c r="I1695" s="104"/>
      <x:c r="J1695" s="104"/>
      <x:c r="K1695" s="104">
        <x:f t="shared" si="315"/>
        <x:v>148510</x:v>
      </x:c>
      <x:c r="L1695" s="104">
        <x:f t="shared" si="316"/>
        <x:v>12623</x:v>
      </x:c>
      <x:c r="M1695" s="104"/>
      <x:c r="N1695" s="100"/>
    </x:row>
    <x:row r="1696" spans="1:14" s="5" customFormat="1" ht="19.5" customHeight="1">
      <x:c r="A1696" s="101" t="s">
        <x:v>227</x:v>
      </x:c>
      <x:c r="B1696" s="101" t="s">
        <x:v>1373</x:v>
      </x:c>
      <x:c r="C1696" s="102">
        <x:f>ROUNDDOWN(C1693*0.5,3)</x:f>
        <x:v>0.32000000000000001</x:v>
      </x:c>
      <x:c r="D1696" s="103" t="s">
        <x:v>220</x:v>
      </x:c>
      <x:c r="E1696" s="104">
        <x:f>E1674</x:f>
        <x:v>18321</x:v>
      </x:c>
      <x:c r="F1696" s="104">
        <x:f t="shared" ref="F1696:F1703" si="317">INT(C1696*E1696)</x:f>
        <x:v>5862</x:v>
      </x:c>
      <x:c r="G1696" s="104">
        <x:f>G1674</x:f>
        <x:v>47849</x:v>
      </x:c>
      <x:c r="H1696" s="104">
        <x:f t="shared" si="314"/>
        <x:v>15311</x:v>
      </x:c>
      <x:c r="I1696" s="104">
        <x:f>I1674</x:f>
        <x:v>15965</x:v>
      </x:c>
      <x:c r="J1696" s="104">
        <x:f>INT(C1696*I1696)</x:f>
        <x:v>5108</x:v>
      </x:c>
      <x:c r="K1696" s="104">
        <x:f t="shared" si="315"/>
        <x:v>82135</x:v>
      </x:c>
      <x:c r="L1696" s="104">
        <x:f t="shared" si="316"/>
        <x:v>26281</x:v>
      </x:c>
      <x:c r="M1696" s="104"/>
      <x:c r="N1696" s="100"/>
    </x:row>
    <x:row r="1697" spans="1:14" s="5" customFormat="1" ht="19.5" customHeight="1">
      <x:c r="A1697" s="101" t="s">
        <x:v>332</x:v>
      </x:c>
      <x:c r="B1697" s="101" t="str">
        <x:f>B975</x:f>
        <x:v>삼발이, L=1800</x:v>
      </x:c>
      <x:c r="C1697" s="101">
        <x:f>C975</x:f>
        <x:v>1</x:v>
      </x:c>
      <x:c r="D1697" s="103" t="s">
        <x:v>261</x:v>
      </x:c>
      <x:c r="E1697" s="104">
        <x:f>E975</x:f>
        <x:v>11400</x:v>
      </x:c>
      <x:c r="F1697" s="104">
        <x:f t="shared" si="317"/>
        <x:v>11400</x:v>
      </x:c>
      <x:c r="G1697" s="104"/>
      <x:c r="H1697" s="104"/>
      <x:c r="I1697" s="104"/>
      <x:c r="J1697" s="104"/>
      <x:c r="K1697" s="104">
        <x:f t="shared" si="315"/>
        <x:v>11400</x:v>
      </x:c>
      <x:c r="L1697" s="104">
        <x:f t="shared" si="316"/>
        <x:v>11400</x:v>
      </x:c>
      <x:c r="M1697" s="104"/>
      <x:c r="N1697" s="100"/>
    </x:row>
    <x:row r="1698" spans="1:14" s="5" customFormat="1" ht="19.5" customHeight="1">
      <x:c r="A1698" s="101" t="s">
        <x:v>748</x:v>
      </x:c>
      <x:c r="B1698" s="101" t="s">
        <x:v>86</x:v>
      </x:c>
      <x:c r="C1698" s="101">
        <x:f>C976</x:f>
        <x:v>20</x:v>
      </x:c>
      <x:c r="D1698" s="103" t="s">
        <x:v>266</x:v>
      </x:c>
      <x:c r="E1698" s="104">
        <x:f>E1676</x:f>
        <x:v>400</x:v>
      </x:c>
      <x:c r="F1698" s="104">
        <x:f t="shared" si="317"/>
        <x:v>8000</x:v>
      </x:c>
      <x:c r="G1698" s="104"/>
      <x:c r="H1698" s="104"/>
      <x:c r="I1698" s="104"/>
      <x:c r="J1698" s="104"/>
      <x:c r="K1698" s="104">
        <x:f t="shared" si="315"/>
        <x:v>400</x:v>
      </x:c>
      <x:c r="L1698" s="104">
        <x:f t="shared" si="316"/>
        <x:v>8000</x:v>
      </x:c>
      <x:c r="M1698" s="104"/>
      <x:c r="N1698" s="100"/>
    </x:row>
    <x:row r="1699" spans="1:14" s="5" customFormat="1" ht="19.5" customHeight="1">
      <x:c r="A1699" s="101" t="s">
        <x:v>239</x:v>
      </x:c>
      <x:c r="B1699" s="101" t="s">
        <x:v>1232</x:v>
      </x:c>
      <x:c r="C1699" s="101">
        <x:f>C977</x:f>
        <x:v>27</x:v>
      </x:c>
      <x:c r="D1699" s="103" t="s">
        <x:v>270</x:v>
      </x:c>
      <x:c r="E1699" s="104">
        <x:f>E1677</x:f>
        <x:v>33.299999999999997</x:v>
      </x:c>
      <x:c r="F1699" s="104">
        <x:f t="shared" si="317"/>
        <x:v>899</x:v>
      </x:c>
      <x:c r="G1699" s="104"/>
      <x:c r="H1699" s="104"/>
      <x:c r="I1699" s="104"/>
      <x:c r="J1699" s="104"/>
      <x:c r="K1699" s="104">
        <x:f t="shared" si="315"/>
        <x:v>33.299999999999997</x:v>
      </x:c>
      <x:c r="L1699" s="104">
        <x:f t="shared" si="316"/>
        <x:v>899</x:v>
      </x:c>
      <x:c r="M1699" s="104"/>
      <x:c r="N1699" s="100"/>
    </x:row>
    <x:row r="1700" spans="1:14" s="5" customFormat="1" ht="19.5" customHeight="1">
      <x:c r="A1700" s="101" t="s">
        <x:v>580</x:v>
      </x:c>
      <x:c r="B1700" s="101" t="s">
        <x:v>1337</x:v>
      </x:c>
      <x:c r="C1700" s="101">
        <x:f>C978</x:f>
        <x:v>7.5999999999999996</x:v>
      </x:c>
      <x:c r="D1700" s="103" t="s">
        <x:v>270</x:v>
      </x:c>
      <x:c r="E1700" s="104">
        <x:f>E1678</x:f>
        <x:v>131</x:v>
      </x:c>
      <x:c r="F1700" s="104">
        <x:f t="shared" si="317"/>
        <x:v>995</x:v>
      </x:c>
      <x:c r="G1700" s="104"/>
      <x:c r="H1700" s="104"/>
      <x:c r="I1700" s="104"/>
      <x:c r="J1700" s="104"/>
      <x:c r="K1700" s="104">
        <x:f t="shared" si="315"/>
        <x:v>131</x:v>
      </x:c>
      <x:c r="L1700" s="104">
        <x:f t="shared" si="316"/>
        <x:v>995</x:v>
      </x:c>
      <x:c r="M1700" s="104"/>
      <x:c r="N1700" s="100"/>
    </x:row>
    <x:row r="1701" spans="1:14" s="5" customFormat="1" ht="19.5" customHeight="1">
      <x:c r="A1701" s="101" t="s">
        <x:v>190</x:v>
      </x:c>
      <x:c r="B1701" s="101" t="s">
        <x:v>572</x:v>
      </x:c>
      <x:c r="C1701" s="101">
        <x:f>C979</x:f>
        <x:v>1.29</x:v>
      </x:c>
      <x:c r="D1701" s="103" t="s">
        <x:v>266</x:v>
      </x:c>
      <x:c r="E1701" s="104">
        <x:f>E1679</x:f>
        <x:v>1470</x:v>
      </x:c>
      <x:c r="F1701" s="104">
        <x:f t="shared" si="317"/>
        <x:v>1896</x:v>
      </x:c>
      <x:c r="G1701" s="104"/>
      <x:c r="H1701" s="104"/>
      <x:c r="I1701" s="104"/>
      <x:c r="J1701" s="104"/>
      <x:c r="K1701" s="104">
        <x:f t="shared" si="315"/>
        <x:v>1470</x:v>
      </x:c>
      <x:c r="L1701" s="104">
        <x:f t="shared" si="316"/>
        <x:v>1896</x:v>
      </x:c>
      <x:c r="M1701" s="104"/>
      <x:c r="N1701" s="100"/>
    </x:row>
    <x:row r="1702" spans="1:14" s="5" customFormat="1" ht="19.5" customHeight="1">
      <x:c r="A1702" s="101" t="s">
        <x:v>822</x:v>
      </x:c>
      <x:c r="B1702" s="101" t="str">
        <x:f>B1680</x:f>
        <x:v>트럭탑재형크레인10톤</x:v>
      </x:c>
      <x:c r="C1702" s="102">
        <x:v>2</x:v>
      </x:c>
      <x:c r="D1702" s="103" t="s">
        <x:v>148</x:v>
      </x:c>
      <x:c r="E1702" s="104">
        <x:f>E980</x:f>
        <x:v>989</x:v>
      </x:c>
      <x:c r="F1702" s="104">
        <x:f t="shared" si="317"/>
        <x:v>1978</x:v>
      </x:c>
      <x:c r="G1702" s="104">
        <x:f>G980</x:f>
        <x:v>2093</x:v>
      </x:c>
      <x:c r="H1702" s="104">
        <x:f>INT(C1702*G1702)</x:f>
        <x:v>4186</x:v>
      </x:c>
      <x:c r="I1702" s="104">
        <x:f>I980</x:f>
        <x:v>1095</x:v>
      </x:c>
      <x:c r="J1702" s="104">
        <x:f>INT(C1702*I1702)</x:f>
        <x:v>2190</x:v>
      </x:c>
      <x:c r="K1702" s="104">
        <x:f t="shared" si="315"/>
        <x:v>4177</x:v>
      </x:c>
      <x:c r="L1702" s="104">
        <x:f t="shared" si="316"/>
        <x:v>8354</x:v>
      </x:c>
      <x:c r="M1702" s="104"/>
      <x:c r="N1702" s="100"/>
    </x:row>
    <x:row r="1703" spans="1:14" s="5" customFormat="1" ht="19.5" customHeight="1">
      <x:c r="A1703" s="101" t="s">
        <x:v>540</x:v>
      </x:c>
      <x:c r="B1703" s="101" t="str">
        <x:f>B1681</x:f>
        <x:v>트럭탑재형크레인10톤, 10km</x:v>
      </x:c>
      <x:c r="C1703" s="102">
        <x:v>2</x:v>
      </x:c>
      <x:c r="D1703" s="103" t="s">
        <x:v>148</x:v>
      </x:c>
      <x:c r="E1703" s="104">
        <x:f>E981</x:f>
        <x:v>1975</x:v>
      </x:c>
      <x:c r="F1703" s="104">
        <x:f t="shared" si="317"/>
        <x:v>3950</x:v>
      </x:c>
      <x:c r="G1703" s="104">
        <x:f>G981</x:f>
        <x:v>4177</x:v>
      </x:c>
      <x:c r="H1703" s="104">
        <x:f>INT(C1703*G1703)</x:f>
        <x:v>8354</x:v>
      </x:c>
      <x:c r="I1703" s="104">
        <x:f>I981</x:f>
        <x:v>2187</x:v>
      </x:c>
      <x:c r="J1703" s="104">
        <x:f>INT(C1703*I1703)</x:f>
        <x:v>4374</x:v>
      </x:c>
      <x:c r="K1703" s="104">
        <x:f t="shared" si="315"/>
        <x:v>8339</x:v>
      </x:c>
      <x:c r="L1703" s="104">
        <x:f t="shared" si="316"/>
        <x:v>16678</x:v>
      </x:c>
      <x:c r="M1703" s="104"/>
      <x:c r="N1703" s="100"/>
    </x:row>
    <x:row r="1704" spans="1:14" s="5" customFormat="1" ht="19.5" customHeight="1">
      <x:c r="A1704" s="101" t="s">
        <x:v>533</x:v>
      </x:c>
      <x:c r="B1704" s="101"/>
      <x:c r="C1704" s="102"/>
      <x:c r="D1704" s="103"/>
      <x:c r="E1704" s="104"/>
      <x:c r="F1704" s="104">
        <x:f>SUM(F1685:F1703)</x:f>
        <x:v>71933</x:v>
      </x:c>
      <x:c r="G1704" s="104"/>
      <x:c r="H1704" s="104">
        <x:f>SUM(H1685:H1703)</x:f>
        <x:v>465515</x:v>
      </x:c>
      <x:c r="I1704" s="104"/>
      <x:c r="J1704" s="104">
        <x:f>SUM(J1685:J1703)</x:f>
        <x:v>43872</x:v>
      </x:c>
      <x:c r="K1704" s="104"/>
      <x:c r="L1704" s="104">
        <x:f>SUM(F1704,H1704,J1704)</x:f>
        <x:v>581320</x:v>
      </x:c>
      <x:c r="M1704" s="104"/>
      <x:c r="N1704" s="100"/>
    </x:row>
    <x:row r="1705" spans="1:14" s="5" customFormat="1" ht="19.5" customHeight="1">
      <x:c r="A1705" s="105"/>
      <x:c r="B1705" s="105"/>
      <x:c r="C1705" s="106"/>
      <x:c r="D1705" s="107"/>
      <x:c r="E1705" s="108"/>
      <x:c r="F1705" s="108"/>
      <x:c r="G1705" s="108"/>
      <x:c r="H1705" s="108"/>
      <x:c r="I1705" s="108"/>
      <x:c r="J1705" s="108"/>
      <x:c r="K1705" s="108"/>
      <x:c r="L1705" s="108"/>
      <x:c r="M1705" s="108"/>
      <x:c r="N1705" s="100"/>
    </x:row>
    <x:row r="1706" spans="1:14" s="5" customFormat="1" ht="23.899999999999999">
      <x:c r="A1706" s="113" t="s">
        <x:v>1345</x:v>
      </x:c>
      <x:c r="B1706" s="96" t="s">
        <x:v>157</x:v>
      </x:c>
      <x:c r="C1706" s="97"/>
      <x:c r="D1706" s="98" t="s">
        <x:v>148</x:v>
      </x:c>
      <x:c r="E1706" s="99"/>
      <x:c r="F1706" s="99"/>
      <x:c r="G1706" s="99"/>
      <x:c r="H1706" s="99"/>
      <x:c r="I1706" s="99"/>
      <x:c r="J1706" s="99"/>
      <x:c r="K1706" s="99"/>
      <x:c r="L1706" s="99"/>
      <x:c r="M1706" s="99"/>
      <x:c r="N1706" s="100"/>
    </x:row>
    <x:row r="1707" spans="1:14" s="5" customFormat="1" ht="19.5" customHeight="1">
      <x:c r="A1707" s="101" t="s">
        <x:v>153</x:v>
      </x:c>
      <x:c r="B1707" s="101" t="s">
        <x:v>281</x:v>
      </x:c>
      <x:c r="C1707" s="102">
        <x:v>0.67000000000000004</x:v>
      </x:c>
      <x:c r="D1707" s="103" t="s">
        <x:v>250</x:v>
      </x:c>
      <x:c r="E1707" s="104"/>
      <x:c r="F1707" s="104"/>
      <x:c r="G1707" s="104">
        <x:f>G1688</x:f>
        <x:v>189749</x:v>
      </x:c>
      <x:c r="H1707" s="104">
        <x:f t="shared" ref="H1707:H1720" si="318">INT(C1707*G1707)</x:f>
        <x:v>127131</x:v>
      </x:c>
      <x:c r="I1707" s="104"/>
      <x:c r="J1707" s="104"/>
      <x:c r="K1707" s="104">
        <x:f t="shared" ref="K1707:K1727" si="319">SUM(E1707,G1707,I1707)</x:f>
        <x:v>189749</x:v>
      </x:c>
      <x:c r="L1707" s="104">
        <x:f t="shared" ref="L1707:L1727" si="320">SUM(F1707,H1707,J1707)</x:f>
        <x:v>127131</x:v>
      </x:c>
      <x:c r="M1707" s="104"/>
      <x:c r="N1707" s="100"/>
    </x:row>
    <x:row r="1708" spans="1:14" s="5" customFormat="1" ht="19.5" customHeight="1">
      <x:c r="A1708" s="101" t="s">
        <x:v>862</x:v>
      </x:c>
      <x:c r="B1708" s="101" t="s">
        <x:v>281</x:v>
      </x:c>
      <x:c r="C1708" s="102">
        <x:v>0.13</x:v>
      </x:c>
      <x:c r="D1708" s="103" t="s">
        <x:v>250</x:v>
      </x:c>
      <x:c r="E1708" s="104"/>
      <x:c r="F1708" s="104"/>
      <x:c r="G1708" s="104">
        <x:f>G1689</x:f>
        <x:v>148510</x:v>
      </x:c>
      <x:c r="H1708" s="104">
        <x:f t="shared" si="318"/>
        <x:v>19306</x:v>
      </x:c>
      <x:c r="I1708" s="104"/>
      <x:c r="J1708" s="104"/>
      <x:c r="K1708" s="104">
        <x:f t="shared" si="319"/>
        <x:v>148510</x:v>
      </x:c>
      <x:c r="L1708" s="104">
        <x:f t="shared" si="320"/>
        <x:v>19306</x:v>
      </x:c>
      <x:c r="M1708" s="104"/>
      <x:c r="N1708" s="100"/>
    </x:row>
    <x:row r="1709" spans="1:14" s="5" customFormat="1" ht="19.5" customHeight="1">
      <x:c r="A1709" s="101" t="s">
        <x:v>227</x:v>
      </x:c>
      <x:c r="B1709" s="101" t="s">
        <x:v>110</x:v>
      </x:c>
      <x:c r="C1709" s="102">
        <x:v>0.94999999999999996</x:v>
      </x:c>
      <x:c r="D1709" s="103" t="s">
        <x:v>220</x:v>
      </x:c>
      <x:c r="E1709" s="104">
        <x:f>E987</x:f>
        <x:v>21820</x:v>
      </x:c>
      <x:c r="F1709" s="104">
        <x:f>INT(C1709*E1709)</x:f>
        <x:v>20729</x:v>
      </x:c>
      <x:c r="G1709" s="104">
        <x:f>G987</x:f>
        <x:v>47849</x:v>
      </x:c>
      <x:c r="H1709" s="104">
        <x:f t="shared" si="318"/>
        <x:v>45456</x:v>
      </x:c>
      <x:c r="I1709" s="104">
        <x:f>I987</x:f>
        <x:v>24867</x:v>
      </x:c>
      <x:c r="J1709" s="104">
        <x:f>INT(C1709*I1709)</x:f>
        <x:v>23623</x:v>
      </x:c>
      <x:c r="K1709" s="104">
        <x:f t="shared" si="319"/>
        <x:v>94536</x:v>
      </x:c>
      <x:c r="L1709" s="104">
        <x:f t="shared" si="320"/>
        <x:v>89808</x:v>
      </x:c>
      <x:c r="M1709" s="104"/>
      <x:c r="N1709" s="100"/>
    </x:row>
    <x:row r="1710" spans="1:14" s="5" customFormat="1" ht="19.5" customHeight="1">
      <x:c r="A1710" s="101" t="s">
        <x:v>1478</x:v>
      </x:c>
      <x:c r="B1710" s="101" t="s">
        <x:v>224</x:v>
      </x:c>
      <x:c r="C1710" s="102">
        <x:v>0.19</x:v>
      </x:c>
      <x:c r="D1710" s="103" t="s">
        <x:v>220</x:v>
      </x:c>
      <x:c r="E1710" s="104">
        <x:f>E988</x:f>
        <x:v>18750</x:v>
      </x:c>
      <x:c r="F1710" s="104">
        <x:f>INT(C1710*E1710)</x:f>
        <x:v>3562</x:v>
      </x:c>
      <x:c r="G1710" s="104">
        <x:f>G988</x:f>
        <x:v>39645</x:v>
      </x:c>
      <x:c r="H1710" s="104">
        <x:f t="shared" si="318"/>
        <x:v>7532</x:v>
      </x:c>
      <x:c r="I1710" s="104">
        <x:f>I988</x:f>
        <x:v>20758</x:v>
      </x:c>
      <x:c r="J1710" s="104">
        <x:f>INT(C1710*I1710)</x:f>
        <x:v>3944</x:v>
      </x:c>
      <x:c r="K1710" s="104">
        <x:f t="shared" si="319"/>
        <x:v>79153</x:v>
      </x:c>
      <x:c r="L1710" s="104">
        <x:f t="shared" si="320"/>
        <x:v>15038</x:v>
      </x:c>
      <x:c r="M1710" s="104"/>
      <x:c r="N1710" s="100"/>
    </x:row>
    <x:row r="1711" spans="1:14" s="5" customFormat="1" ht="19.5" customHeight="1">
      <x:c r="A1711" s="101" t="s">
        <x:v>153</x:v>
      </x:c>
      <x:c r="B1711" s="101" t="s">
        <x:v>1251</x:v>
      </x:c>
      <x:c r="C1711" s="102">
        <x:f>ROUNDDOWN(C1707*0.7,3)</x:f>
        <x:v>0.46899999999999997</x:v>
      </x:c>
      <x:c r="D1711" s="103" t="s">
        <x:v>250</x:v>
      </x:c>
      <x:c r="E1711" s="104"/>
      <x:c r="F1711" s="104"/>
      <x:c r="G1711" s="104">
        <x:f>G1707</x:f>
        <x:v>189749</x:v>
      </x:c>
      <x:c r="H1711" s="104">
        <x:f t="shared" si="318"/>
        <x:v>88992</x:v>
      </x:c>
      <x:c r="I1711" s="104"/>
      <x:c r="J1711" s="104"/>
      <x:c r="K1711" s="104">
        <x:f t="shared" si="319"/>
        <x:v>189749</x:v>
      </x:c>
      <x:c r="L1711" s="104">
        <x:f t="shared" si="320"/>
        <x:v>88992</x:v>
      </x:c>
      <x:c r="M1711" s="104"/>
      <x:c r="N1711" s="100"/>
    </x:row>
    <x:row r="1712" spans="1:14" s="5" customFormat="1" ht="19.5" customHeight="1">
      <x:c r="A1712" s="101" t="s">
        <x:v>862</x:v>
      </x:c>
      <x:c r="B1712" s="101" t="s">
        <x:v>1251</x:v>
      </x:c>
      <x:c r="C1712" s="102">
        <x:f>ROUNDDOWN(C1708*0.7,3)</x:f>
        <x:v>0.090999999999999992</x:v>
      </x:c>
      <x:c r="D1712" s="103" t="s">
        <x:v>250</x:v>
      </x:c>
      <x:c r="E1712" s="104"/>
      <x:c r="F1712" s="104"/>
      <x:c r="G1712" s="104">
        <x:f>G1708</x:f>
        <x:v>148510</x:v>
      </x:c>
      <x:c r="H1712" s="104">
        <x:f t="shared" si="318"/>
        <x:v>13514</x:v>
      </x:c>
      <x:c r="I1712" s="104"/>
      <x:c r="J1712" s="104"/>
      <x:c r="K1712" s="104">
        <x:f t="shared" si="319"/>
        <x:v>148510</x:v>
      </x:c>
      <x:c r="L1712" s="104">
        <x:f t="shared" si="320"/>
        <x:v>13514</x:v>
      </x:c>
      <x:c r="M1712" s="104"/>
      <x:c r="N1712" s="100"/>
    </x:row>
    <x:row r="1713" spans="1:14" s="5" customFormat="1" ht="19.5" customHeight="1">
      <x:c r="A1713" s="101" t="s">
        <x:v>227</x:v>
      </x:c>
      <x:c r="B1713" s="101" t="s">
        <x:v>1165</x:v>
      </x:c>
      <x:c r="C1713" s="102">
        <x:f>ROUNDDOWN(C1709*0.7,3)</x:f>
        <x:v>0.66500000000000004</x:v>
      </x:c>
      <x:c r="D1713" s="103" t="s">
        <x:v>220</x:v>
      </x:c>
      <x:c r="E1713" s="104">
        <x:f>E1709</x:f>
        <x:v>21820</x:v>
      </x:c>
      <x:c r="F1713" s="104">
        <x:f>INT(C1713*E1713)</x:f>
        <x:v>14510</x:v>
      </x:c>
      <x:c r="G1713" s="104">
        <x:f>G1709</x:f>
        <x:v>47849</x:v>
      </x:c>
      <x:c r="H1713" s="104">
        <x:f t="shared" si="318"/>
        <x:v>31819</x:v>
      </x:c>
      <x:c r="I1713" s="104">
        <x:f>I1709</x:f>
        <x:v>24867</x:v>
      </x:c>
      <x:c r="J1713" s="104">
        <x:f>INT(C1713*I1713)</x:f>
        <x:v>16536</x:v>
      </x:c>
      <x:c r="K1713" s="104">
        <x:f t="shared" si="319"/>
        <x:v>94536</x:v>
      </x:c>
      <x:c r="L1713" s="104">
        <x:f t="shared" si="320"/>
        <x:v>62865</x:v>
      </x:c>
      <x:c r="M1713" s="104"/>
      <x:c r="N1713" s="100"/>
    </x:row>
    <x:row r="1714" spans="1:14" s="5" customFormat="1" ht="19.5" customHeight="1">
      <x:c r="A1714" s="101" t="s">
        <x:v>1478</x:v>
      </x:c>
      <x:c r="B1714" s="101" t="s">
        <x:v>1114</x:v>
      </x:c>
      <x:c r="C1714" s="102">
        <x:f>ROUNDDOWN(C1710*0.7,3)</x:f>
        <x:v>0.13300000000000001</x:v>
      </x:c>
      <x:c r="D1714" s="103" t="s">
        <x:v>220</x:v>
      </x:c>
      <x:c r="E1714" s="104">
        <x:f>E1710</x:f>
        <x:v>18750</x:v>
      </x:c>
      <x:c r="F1714" s="104">
        <x:f>INT(C1714*E1714)</x:f>
        <x:v>2493</x:v>
      </x:c>
      <x:c r="G1714" s="104">
        <x:f>G1710</x:f>
        <x:v>39645</x:v>
      </x:c>
      <x:c r="H1714" s="104">
        <x:f t="shared" si="318"/>
        <x:v>5272</x:v>
      </x:c>
      <x:c r="I1714" s="104">
        <x:f>I1710</x:f>
        <x:v>20758</x:v>
      </x:c>
      <x:c r="J1714" s="104">
        <x:f>INT(C1714*I1714)</x:f>
        <x:v>2760</x:v>
      </x:c>
      <x:c r="K1714" s="104">
        <x:f t="shared" si="319"/>
        <x:v>79153</x:v>
      </x:c>
      <x:c r="L1714" s="104">
        <x:f t="shared" si="320"/>
        <x:v>10525</x:v>
      </x:c>
      <x:c r="M1714" s="104"/>
      <x:c r="N1714" s="100"/>
    </x:row>
    <x:row r="1715" spans="1:14" s="5" customFormat="1" ht="19.5" customHeight="1">
      <x:c r="A1715" s="101" t="s">
        <x:v>153</x:v>
      </x:c>
      <x:c r="B1715" s="101" t="s">
        <x:v>229</x:v>
      </x:c>
      <x:c r="C1715" s="102">
        <x:v>0.39000000000000001</x:v>
      </x:c>
      <x:c r="D1715" s="103" t="s">
        <x:v>250</x:v>
      </x:c>
      <x:c r="E1715" s="104"/>
      <x:c r="F1715" s="104"/>
      <x:c r="G1715" s="104">
        <x:f>G1707</x:f>
        <x:v>189749</x:v>
      </x:c>
      <x:c r="H1715" s="104">
        <x:f t="shared" si="318"/>
        <x:v>74002</x:v>
      </x:c>
      <x:c r="I1715" s="104"/>
      <x:c r="J1715" s="104"/>
      <x:c r="K1715" s="104">
        <x:f t="shared" si="319"/>
        <x:v>189749</x:v>
      </x:c>
      <x:c r="L1715" s="104">
        <x:f t="shared" si="320"/>
        <x:v>74002</x:v>
      </x:c>
      <x:c r="M1715" s="104"/>
      <x:c r="N1715" s="100"/>
    </x:row>
    <x:row r="1716" spans="1:14" s="5" customFormat="1" ht="19.5" customHeight="1">
      <x:c r="A1716" s="101" t="s">
        <x:v>862</x:v>
      </x:c>
      <x:c r="B1716" s="101" t="s">
        <x:v>229</x:v>
      </x:c>
      <x:c r="C1716" s="102">
        <x:v>0.17000000000000001</x:v>
      </x:c>
      <x:c r="D1716" s="103" t="s">
        <x:v>250</x:v>
      </x:c>
      <x:c r="E1716" s="104"/>
      <x:c r="F1716" s="104"/>
      <x:c r="G1716" s="104">
        <x:f>G1708</x:f>
        <x:v>148510</x:v>
      </x:c>
      <x:c r="H1716" s="104">
        <x:f t="shared" si="318"/>
        <x:v>25246</x:v>
      </x:c>
      <x:c r="I1716" s="104"/>
      <x:c r="J1716" s="104"/>
      <x:c r="K1716" s="104">
        <x:f t="shared" si="319"/>
        <x:v>148510</x:v>
      </x:c>
      <x:c r="L1716" s="104">
        <x:f t="shared" si="320"/>
        <x:v>25246</x:v>
      </x:c>
      <x:c r="M1716" s="104"/>
      <x:c r="N1716" s="100"/>
    </x:row>
    <x:row r="1717" spans="1:14" s="5" customFormat="1" ht="19.5" customHeight="1">
      <x:c r="A1717" s="101" t="s">
        <x:v>227</x:v>
      </x:c>
      <x:c r="B1717" s="101" t="s">
        <x:v>1245</x:v>
      </x:c>
      <x:c r="C1717" s="102">
        <x:v>0.64000000000000001</x:v>
      </x:c>
      <x:c r="D1717" s="103" t="s">
        <x:v>220</x:v>
      </x:c>
      <x:c r="E1717" s="104">
        <x:f>E1720</x:f>
        <x:v>18321</x:v>
      </x:c>
      <x:c r="F1717" s="104">
        <x:f>INT(C1717*E1717)</x:f>
        <x:v>11725</x:v>
      </x:c>
      <x:c r="G1717" s="104">
        <x:f>G1720</x:f>
        <x:v>47849</x:v>
      </x:c>
      <x:c r="H1717" s="104">
        <x:f t="shared" si="318"/>
        <x:v>30623</x:v>
      </x:c>
      <x:c r="I1717" s="104">
        <x:f>I1720</x:f>
        <x:v>15965</x:v>
      </x:c>
      <x:c r="J1717" s="104">
        <x:f>INT(C1717*I1717)</x:f>
        <x:v>10217</x:v>
      </x:c>
      <x:c r="K1717" s="104">
        <x:f t="shared" si="319"/>
        <x:v>82135</x:v>
      </x:c>
      <x:c r="L1717" s="104">
        <x:f t="shared" si="320"/>
        <x:v>52565</x:v>
      </x:c>
      <x:c r="M1717" s="104"/>
      <x:c r="N1717" s="100"/>
    </x:row>
    <x:row r="1718" spans="1:14" s="5" customFormat="1" ht="19.5" customHeight="1">
      <x:c r="A1718" s="101" t="s">
        <x:v>153</x:v>
      </x:c>
      <x:c r="B1718" s="101" t="s">
        <x:v>1050</x:v>
      </x:c>
      <x:c r="C1718" s="102">
        <x:f>ROUNDDOWN(C1715*0.5,3)</x:f>
        <x:v>0.19500000000000001</x:v>
      </x:c>
      <x:c r="D1718" s="103" t="s">
        <x:v>250</x:v>
      </x:c>
      <x:c r="E1718" s="104"/>
      <x:c r="F1718" s="104"/>
      <x:c r="G1718" s="104">
        <x:f>G1711</x:f>
        <x:v>189749</x:v>
      </x:c>
      <x:c r="H1718" s="104">
        <x:f t="shared" si="318"/>
        <x:v>37001</x:v>
      </x:c>
      <x:c r="I1718" s="104"/>
      <x:c r="J1718" s="104"/>
      <x:c r="K1718" s="104">
        <x:f t="shared" si="319"/>
        <x:v>189749</x:v>
      </x:c>
      <x:c r="L1718" s="104">
        <x:f t="shared" si="320"/>
        <x:v>37001</x:v>
      </x:c>
      <x:c r="M1718" s="104"/>
      <x:c r="N1718" s="100"/>
    </x:row>
    <x:row r="1719" spans="1:14" s="5" customFormat="1" ht="19.5" customHeight="1">
      <x:c r="A1719" s="101" t="s">
        <x:v>862</x:v>
      </x:c>
      <x:c r="B1719" s="101" t="s">
        <x:v>1050</x:v>
      </x:c>
      <x:c r="C1719" s="102">
        <x:f>ROUNDDOWN(C1716*0.5,3)</x:f>
        <x:v>0.085000000000000009</x:v>
      </x:c>
      <x:c r="D1719" s="103" t="s">
        <x:v>250</x:v>
      </x:c>
      <x:c r="E1719" s="104"/>
      <x:c r="F1719" s="104"/>
      <x:c r="G1719" s="104">
        <x:f>G1712</x:f>
        <x:v>148510</x:v>
      </x:c>
      <x:c r="H1719" s="104">
        <x:f t="shared" si="318"/>
        <x:v>12623</x:v>
      </x:c>
      <x:c r="I1719" s="104"/>
      <x:c r="J1719" s="104"/>
      <x:c r="K1719" s="104">
        <x:f t="shared" si="319"/>
        <x:v>148510</x:v>
      </x:c>
      <x:c r="L1719" s="104">
        <x:f t="shared" si="320"/>
        <x:v>12623</x:v>
      </x:c>
      <x:c r="M1719" s="104"/>
      <x:c r="N1719" s="100"/>
    </x:row>
    <x:row r="1720" spans="1:14" s="5" customFormat="1" ht="19.5" customHeight="1">
      <x:c r="A1720" s="101" t="s">
        <x:v>227</x:v>
      </x:c>
      <x:c r="B1720" s="101" t="s">
        <x:v>1373</x:v>
      </x:c>
      <x:c r="C1720" s="102">
        <x:f>ROUNDDOWN(C1717*0.5,3)</x:f>
        <x:v>0.32000000000000001</x:v>
      </x:c>
      <x:c r="D1720" s="103" t="s">
        <x:v>220</x:v>
      </x:c>
      <x:c r="E1720" s="104">
        <x:f>E1696</x:f>
        <x:v>18321</x:v>
      </x:c>
      <x:c r="F1720" s="104">
        <x:f t="shared" ref="F1720:F1727" si="321">INT(C1720*E1720)</x:f>
        <x:v>5862</x:v>
      </x:c>
      <x:c r="G1720" s="104">
        <x:f>G1696</x:f>
        <x:v>47849</x:v>
      </x:c>
      <x:c r="H1720" s="104">
        <x:f t="shared" si="318"/>
        <x:v>15311</x:v>
      </x:c>
      <x:c r="I1720" s="104">
        <x:f>I1696</x:f>
        <x:v>15965</x:v>
      </x:c>
      <x:c r="J1720" s="104">
        <x:f>INT(C1720*I1720)</x:f>
        <x:v>5108</x:v>
      </x:c>
      <x:c r="K1720" s="104">
        <x:f t="shared" si="319"/>
        <x:v>82135</x:v>
      </x:c>
      <x:c r="L1720" s="104">
        <x:f t="shared" si="320"/>
        <x:v>26281</x:v>
      </x:c>
      <x:c r="M1720" s="104"/>
      <x:c r="N1720" s="100"/>
    </x:row>
    <x:row r="1721" spans="1:14" s="5" customFormat="1" ht="19.5" customHeight="1">
      <x:c r="A1721" s="101" t="s">
        <x:v>332</x:v>
      </x:c>
      <x:c r="B1721" s="101" t="str">
        <x:f>B992</x:f>
        <x:v>삼발이, L=1800</x:v>
      </x:c>
      <x:c r="C1721" s="101">
        <x:f>C992</x:f>
        <x:v>1</x:v>
      </x:c>
      <x:c r="D1721" s="103" t="s">
        <x:v>261</x:v>
      </x:c>
      <x:c r="E1721" s="104">
        <x:f>E992</x:f>
        <x:v>11400</x:v>
      </x:c>
      <x:c r="F1721" s="104">
        <x:f t="shared" si="321"/>
        <x:v>11400</x:v>
      </x:c>
      <x:c r="G1721" s="104"/>
      <x:c r="H1721" s="104"/>
      <x:c r="I1721" s="104"/>
      <x:c r="J1721" s="104"/>
      <x:c r="K1721" s="104">
        <x:f t="shared" si="319"/>
        <x:v>11400</x:v>
      </x:c>
      <x:c r="L1721" s="104">
        <x:f t="shared" si="320"/>
        <x:v>11400</x:v>
      </x:c>
      <x:c r="M1721" s="104"/>
      <x:c r="N1721" s="100"/>
    </x:row>
    <x:row r="1722" spans="1:14" s="5" customFormat="1" ht="19.5" customHeight="1">
      <x:c r="A1722" s="101" t="s">
        <x:v>748</x:v>
      </x:c>
      <x:c r="B1722" s="101" t="s">
        <x:v>86</x:v>
      </x:c>
      <x:c r="C1722" s="101">
        <x:f>C993</x:f>
        <x:v>20</x:v>
      </x:c>
      <x:c r="D1722" s="103" t="s">
        <x:v>266</x:v>
      </x:c>
      <x:c r="E1722" s="104">
        <x:f>E1698</x:f>
        <x:v>400</x:v>
      </x:c>
      <x:c r="F1722" s="104">
        <x:f t="shared" si="321"/>
        <x:v>8000</x:v>
      </x:c>
      <x:c r="G1722" s="104"/>
      <x:c r="H1722" s="104"/>
      <x:c r="I1722" s="104"/>
      <x:c r="J1722" s="104"/>
      <x:c r="K1722" s="104">
        <x:f t="shared" si="319"/>
        <x:v>400</x:v>
      </x:c>
      <x:c r="L1722" s="104">
        <x:f t="shared" si="320"/>
        <x:v>8000</x:v>
      </x:c>
      <x:c r="M1722" s="104"/>
      <x:c r="N1722" s="100"/>
    </x:row>
    <x:row r="1723" spans="1:14" s="5" customFormat="1" ht="19.5" customHeight="1">
      <x:c r="A1723" s="101" t="s">
        <x:v>239</x:v>
      </x:c>
      <x:c r="B1723" s="101" t="s">
        <x:v>1232</x:v>
      </x:c>
      <x:c r="C1723" s="101">
        <x:f>C994</x:f>
        <x:v>29</x:v>
      </x:c>
      <x:c r="D1723" s="103" t="s">
        <x:v>270</x:v>
      </x:c>
      <x:c r="E1723" s="104">
        <x:f>E1699</x:f>
        <x:v>33.299999999999997</x:v>
      </x:c>
      <x:c r="F1723" s="104">
        <x:f t="shared" si="321"/>
        <x:v>965</x:v>
      </x:c>
      <x:c r="G1723" s="104"/>
      <x:c r="H1723" s="104"/>
      <x:c r="I1723" s="104"/>
      <x:c r="J1723" s="104"/>
      <x:c r="K1723" s="104">
        <x:f t="shared" si="319"/>
        <x:v>33.299999999999997</x:v>
      </x:c>
      <x:c r="L1723" s="104">
        <x:f t="shared" si="320"/>
        <x:v>965</x:v>
      </x:c>
      <x:c r="M1723" s="104"/>
      <x:c r="N1723" s="100"/>
    </x:row>
    <x:row r="1724" spans="1:14" s="5" customFormat="1" ht="19.5" customHeight="1">
      <x:c r="A1724" s="101" t="s">
        <x:v>580</x:v>
      </x:c>
      <x:c r="B1724" s="101" t="s">
        <x:v>1337</x:v>
      </x:c>
      <x:c r="C1724" s="101">
        <x:f>C995</x:f>
        <x:v>8.5</x:v>
      </x:c>
      <x:c r="D1724" s="103" t="s">
        <x:v>270</x:v>
      </x:c>
      <x:c r="E1724" s="104">
        <x:f>E1700</x:f>
        <x:v>131</x:v>
      </x:c>
      <x:c r="F1724" s="104">
        <x:f t="shared" si="321"/>
        <x:v>1113</x:v>
      </x:c>
      <x:c r="G1724" s="104"/>
      <x:c r="H1724" s="104"/>
      <x:c r="I1724" s="104"/>
      <x:c r="J1724" s="104"/>
      <x:c r="K1724" s="104">
        <x:f t="shared" si="319"/>
        <x:v>131</x:v>
      </x:c>
      <x:c r="L1724" s="104">
        <x:f t="shared" si="320"/>
        <x:v>1113</x:v>
      </x:c>
      <x:c r="M1724" s="104"/>
      <x:c r="N1724" s="100"/>
    </x:row>
    <x:row r="1725" spans="1:14" s="5" customFormat="1" ht="19.5" customHeight="1">
      <x:c r="A1725" s="101" t="s">
        <x:v>190</x:v>
      </x:c>
      <x:c r="B1725" s="101" t="s">
        <x:v>572</x:v>
      </x:c>
      <x:c r="C1725" s="101">
        <x:f>C996</x:f>
        <x:v>1.4399999999999999</x:v>
      </x:c>
      <x:c r="D1725" s="103" t="s">
        <x:v>266</x:v>
      </x:c>
      <x:c r="E1725" s="104">
        <x:f>E1701</x:f>
        <x:v>1470</x:v>
      </x:c>
      <x:c r="F1725" s="104">
        <x:f t="shared" si="321"/>
        <x:v>2116</x:v>
      </x:c>
      <x:c r="G1725" s="104"/>
      <x:c r="H1725" s="104"/>
      <x:c r="I1725" s="104"/>
      <x:c r="J1725" s="104"/>
      <x:c r="K1725" s="104">
        <x:f t="shared" si="319"/>
        <x:v>1470</x:v>
      </x:c>
      <x:c r="L1725" s="104">
        <x:f t="shared" si="320"/>
        <x:v>2116</x:v>
      </x:c>
      <x:c r="M1725" s="104"/>
      <x:c r="N1725" s="100"/>
    </x:row>
    <x:row r="1726" spans="1:14" s="5" customFormat="1" ht="19.5" customHeight="1">
      <x:c r="A1726" s="101" t="s">
        <x:v>822</x:v>
      </x:c>
      <x:c r="B1726" s="101" t="s">
        <x:v>1342</x:v>
      </x:c>
      <x:c r="C1726" s="102">
        <x:v>2</x:v>
      </x:c>
      <x:c r="D1726" s="103" t="s">
        <x:v>148</x:v>
      </x:c>
      <x:c r="E1726" s="104">
        <x:f>E997</x:f>
        <x:v>1093</x:v>
      </x:c>
      <x:c r="F1726" s="104">
        <x:f t="shared" si="321"/>
        <x:v>2186</x:v>
      </x:c>
      <x:c r="G1726" s="104">
        <x:f>G997</x:f>
        <x:v>2313</x:v>
      </x:c>
      <x:c r="H1726" s="104">
        <x:f>INT(C1726*G1726)</x:f>
        <x:v>4626</x:v>
      </x:c>
      <x:c r="I1726" s="104">
        <x:f>I997</x:f>
        <x:v>1211</x:v>
      </x:c>
      <x:c r="J1726" s="104">
        <x:f>INT(C1726*I1726)</x:f>
        <x:v>2422</x:v>
      </x:c>
      <x:c r="K1726" s="104">
        <x:f t="shared" si="319"/>
        <x:v>4617</x:v>
      </x:c>
      <x:c r="L1726" s="104">
        <x:f t="shared" si="320"/>
        <x:v>9234</x:v>
      </x:c>
      <x:c r="M1726" s="104"/>
      <x:c r="N1726" s="100"/>
    </x:row>
    <x:row r="1727" spans="1:14" s="5" customFormat="1" ht="19.5" customHeight="1">
      <x:c r="A1727" s="101" t="s">
        <x:v>540</x:v>
      </x:c>
      <x:c r="B1727" s="101" t="str">
        <x:f>B1703</x:f>
        <x:v>트럭탑재형크레인10톤, 10km</x:v>
      </x:c>
      <x:c r="C1727" s="102">
        <x:v>2</x:v>
      </x:c>
      <x:c r="D1727" s="103" t="s">
        <x:v>148</x:v>
      </x:c>
      <x:c r="E1727" s="104">
        <x:f>E998</x:f>
        <x:v>2137</x:v>
      </x:c>
      <x:c r="F1727" s="104">
        <x:f t="shared" si="321"/>
        <x:v>4274</x:v>
      </x:c>
      <x:c r="G1727" s="104">
        <x:f>G998</x:f>
        <x:v>4520</x:v>
      </x:c>
      <x:c r="H1727" s="104">
        <x:f>INT(C1727*G1727)</x:f>
        <x:v>9040</x:v>
      </x:c>
      <x:c r="I1727" s="104">
        <x:f>I998</x:f>
        <x:v>2366</x:v>
      </x:c>
      <x:c r="J1727" s="104">
        <x:f>INT(C1727*I1727)</x:f>
        <x:v>4732</x:v>
      </x:c>
      <x:c r="K1727" s="104">
        <x:f t="shared" si="319"/>
        <x:v>9023</x:v>
      </x:c>
      <x:c r="L1727" s="104">
        <x:f t="shared" si="320"/>
        <x:v>18046</x:v>
      </x:c>
      <x:c r="M1727" s="104"/>
      <x:c r="N1727" s="100"/>
    </x:row>
    <x:row r="1728" spans="1:14" s="5" customFormat="1" ht="19.5" customHeight="1">
      <x:c r="A1728" s="101" t="s">
        <x:v>533</x:v>
      </x:c>
      <x:c r="B1728" s="101"/>
      <x:c r="C1728" s="102"/>
      <x:c r="D1728" s="103"/>
      <x:c r="E1728" s="104"/>
      <x:c r="F1728" s="104">
        <x:f>SUM(F1707:F1727)</x:f>
        <x:v>88935</x:v>
      </x:c>
      <x:c r="G1728" s="104"/>
      <x:c r="H1728" s="104">
        <x:f>SUM(H1707:H1727)</x:f>
        <x:v>547494</x:v>
      </x:c>
      <x:c r="I1728" s="104"/>
      <x:c r="J1728" s="104">
        <x:f>SUM(J1707:J1727)</x:f>
        <x:v>69342</x:v>
      </x:c>
      <x:c r="K1728" s="104"/>
      <x:c r="L1728" s="104">
        <x:f>SUM(F1728,H1728,J1728)</x:f>
        <x:v>705771</x:v>
      </x:c>
      <x:c r="M1728" s="104"/>
      <x:c r="N1728" s="100"/>
    </x:row>
    <x:row r="1729" spans="1:14" s="5" customFormat="1" ht="19.5" customHeight="1">
      <x:c r="A1729" s="105"/>
      <x:c r="B1729" s="105"/>
      <x:c r="C1729" s="106"/>
      <x:c r="D1729" s="107"/>
      <x:c r="E1729" s="108"/>
      <x:c r="F1729" s="108"/>
      <x:c r="G1729" s="108"/>
      <x:c r="H1729" s="108"/>
      <x:c r="I1729" s="108"/>
      <x:c r="J1729" s="108"/>
      <x:c r="K1729" s="108"/>
      <x:c r="L1729" s="108"/>
      <x:c r="M1729" s="108"/>
      <x:c r="N1729" s="100"/>
    </x:row>
    <x:row r="1730" spans="1:14" s="5" customFormat="1" ht="23.899999999999999">
      <x:c r="A1730" s="113" t="s">
        <x:v>485</x:v>
      </x:c>
      <x:c r="B1730" s="96" t="s">
        <x:v>186</x:v>
      </x:c>
      <x:c r="C1730" s="97"/>
      <x:c r="D1730" s="98" t="s">
        <x:v>148</x:v>
      </x:c>
      <x:c r="E1730" s="99"/>
      <x:c r="F1730" s="99"/>
      <x:c r="G1730" s="99"/>
      <x:c r="H1730" s="99"/>
      <x:c r="I1730" s="99"/>
      <x:c r="J1730" s="99"/>
      <x:c r="K1730" s="99"/>
      <x:c r="L1730" s="99"/>
      <x:c r="M1730" s="99"/>
      <x:c r="N1730" s="100"/>
    </x:row>
    <x:row r="1731" spans="1:14" s="5" customFormat="1" ht="19.5" customHeight="1">
      <x:c r="A1731" s="101" t="s">
        <x:v>153</x:v>
      </x:c>
      <x:c r="B1731" s="101" t="s">
        <x:v>281</x:v>
      </x:c>
      <x:c r="C1731" s="102">
        <x:v>0.67000000000000004</x:v>
      </x:c>
      <x:c r="D1731" s="103" t="s">
        <x:v>250</x:v>
      </x:c>
      <x:c r="E1731" s="104"/>
      <x:c r="F1731" s="104"/>
      <x:c r="G1731" s="104">
        <x:f>G1711</x:f>
        <x:v>189749</x:v>
      </x:c>
      <x:c r="H1731" s="104">
        <x:f t="shared" ref="H1731:H1746" si="322">INT(C1731*G1731)</x:f>
        <x:v>127131</x:v>
      </x:c>
      <x:c r="I1731" s="104"/>
      <x:c r="J1731" s="104"/>
      <x:c r="K1731" s="104">
        <x:f t="shared" ref="K1731:K1753" si="323">SUM(E1731,G1731,I1731)</x:f>
        <x:v>189749</x:v>
      </x:c>
      <x:c r="L1731" s="104">
        <x:f t="shared" ref="L1731:L1753" si="324">SUM(F1731,H1731,J1731)</x:f>
        <x:v>127131</x:v>
      </x:c>
      <x:c r="M1731" s="104"/>
      <x:c r="N1731" s="100"/>
    </x:row>
    <x:row r="1732" spans="1:14" s="5" customFormat="1" ht="19.5" customHeight="1">
      <x:c r="A1732" s="101" t="s">
        <x:v>862</x:v>
      </x:c>
      <x:c r="B1732" s="101" t="s">
        <x:v>281</x:v>
      </x:c>
      <x:c r="C1732" s="102">
        <x:v>0.13</x:v>
      </x:c>
      <x:c r="D1732" s="103" t="s">
        <x:v>250</x:v>
      </x:c>
      <x:c r="E1732" s="104"/>
      <x:c r="F1732" s="104"/>
      <x:c r="G1732" s="104">
        <x:f>G1712</x:f>
        <x:v>148510</x:v>
      </x:c>
      <x:c r="H1732" s="104">
        <x:f t="shared" si="322"/>
        <x:v>19306</x:v>
      </x:c>
      <x:c r="I1732" s="104"/>
      <x:c r="J1732" s="104"/>
      <x:c r="K1732" s="104">
        <x:f t="shared" si="323"/>
        <x:v>148510</x:v>
      </x:c>
      <x:c r="L1732" s="104">
        <x:f t="shared" si="324"/>
        <x:v>19306</x:v>
      </x:c>
      <x:c r="M1732" s="104"/>
      <x:c r="N1732" s="100"/>
    </x:row>
    <x:row r="1733" spans="1:14" s="5" customFormat="1" ht="19.5" customHeight="1">
      <x:c r="A1733" s="101" t="s">
        <x:v>227</x:v>
      </x:c>
      <x:c r="B1733" s="101" t="s">
        <x:v>110</x:v>
      </x:c>
      <x:c r="C1733" s="102">
        <x:v>0.94999999999999996</x:v>
      </x:c>
      <x:c r="D1733" s="103" t="s">
        <x:v>220</x:v>
      </x:c>
      <x:c r="E1733" s="104">
        <x:f>E1709</x:f>
        <x:v>21820</x:v>
      </x:c>
      <x:c r="F1733" s="104">
        <x:f>INT(C1733*E1733)</x:f>
        <x:v>20729</x:v>
      </x:c>
      <x:c r="G1733" s="104">
        <x:f>G1709</x:f>
        <x:v>47849</x:v>
      </x:c>
      <x:c r="H1733" s="104">
        <x:f t="shared" si="322"/>
        <x:v>45456</x:v>
      </x:c>
      <x:c r="I1733" s="104">
        <x:f>I1709</x:f>
        <x:v>24867</x:v>
      </x:c>
      <x:c r="J1733" s="104">
        <x:f>INT(C1733*I1733)</x:f>
        <x:v>23623</x:v>
      </x:c>
      <x:c r="K1733" s="104">
        <x:f t="shared" si="323"/>
        <x:v>94536</x:v>
      </x:c>
      <x:c r="L1733" s="104">
        <x:f t="shared" si="324"/>
        <x:v>89808</x:v>
      </x:c>
      <x:c r="M1733" s="104"/>
      <x:c r="N1733" s="100"/>
    </x:row>
    <x:row r="1734" spans="1:14" s="5" customFormat="1" ht="19.5" customHeight="1">
      <x:c r="A1734" s="101" t="s">
        <x:v>1478</x:v>
      </x:c>
      <x:c r="B1734" s="101" t="s">
        <x:v>224</x:v>
      </x:c>
      <x:c r="C1734" s="102">
        <x:v>0.19</x:v>
      </x:c>
      <x:c r="D1734" s="103" t="s">
        <x:v>220</x:v>
      </x:c>
      <x:c r="E1734" s="104">
        <x:f>E1710</x:f>
        <x:v>18750</x:v>
      </x:c>
      <x:c r="F1734" s="104">
        <x:f>INT(C1734*E1734)</x:f>
        <x:v>3562</x:v>
      </x:c>
      <x:c r="G1734" s="104">
        <x:f>G1710</x:f>
        <x:v>39645</x:v>
      </x:c>
      <x:c r="H1734" s="104">
        <x:f t="shared" si="322"/>
        <x:v>7532</x:v>
      </x:c>
      <x:c r="I1734" s="104">
        <x:f>I1710</x:f>
        <x:v>20758</x:v>
      </x:c>
      <x:c r="J1734" s="104">
        <x:f>INT(C1734*I1734)</x:f>
        <x:v>3944</x:v>
      </x:c>
      <x:c r="K1734" s="104">
        <x:f t="shared" si="323"/>
        <x:v>79153</x:v>
      </x:c>
      <x:c r="L1734" s="104">
        <x:f t="shared" si="324"/>
        <x:v>15038</x:v>
      </x:c>
      <x:c r="M1734" s="104"/>
      <x:c r="N1734" s="100"/>
    </x:row>
    <x:row r="1735" spans="1:14" s="5" customFormat="1" ht="19.5" customHeight="1">
      <x:c r="A1735" s="101" t="s">
        <x:v>153</x:v>
      </x:c>
      <x:c r="B1735" s="101" t="s">
        <x:v>1251</x:v>
      </x:c>
      <x:c r="C1735" s="102">
        <x:f>ROUNDDOWN(C1731*0.7,3)</x:f>
        <x:v>0.46899999999999997</x:v>
      </x:c>
      <x:c r="D1735" s="103" t="s">
        <x:v>250</x:v>
      </x:c>
      <x:c r="E1735" s="104"/>
      <x:c r="F1735" s="104"/>
      <x:c r="G1735" s="104">
        <x:f>G1731</x:f>
        <x:v>189749</x:v>
      </x:c>
      <x:c r="H1735" s="104">
        <x:f t="shared" si="322"/>
        <x:v>88992</x:v>
      </x:c>
      <x:c r="I1735" s="104"/>
      <x:c r="J1735" s="104"/>
      <x:c r="K1735" s="104">
        <x:f t="shared" si="323"/>
        <x:v>189749</x:v>
      </x:c>
      <x:c r="L1735" s="104">
        <x:f t="shared" si="324"/>
        <x:v>88992</x:v>
      </x:c>
      <x:c r="M1735" s="104"/>
      <x:c r="N1735" s="100"/>
    </x:row>
    <x:row r="1736" spans="1:14" s="5" customFormat="1" ht="19.5" customHeight="1">
      <x:c r="A1736" s="101" t="s">
        <x:v>862</x:v>
      </x:c>
      <x:c r="B1736" s="101" t="s">
        <x:v>1251</x:v>
      </x:c>
      <x:c r="C1736" s="102">
        <x:f>ROUNDDOWN(C1732*0.7,3)</x:f>
        <x:v>0.090999999999999992</x:v>
      </x:c>
      <x:c r="D1736" s="103" t="s">
        <x:v>250</x:v>
      </x:c>
      <x:c r="E1736" s="104"/>
      <x:c r="F1736" s="104"/>
      <x:c r="G1736" s="104">
        <x:f>G1732</x:f>
        <x:v>148510</x:v>
      </x:c>
      <x:c r="H1736" s="104">
        <x:f t="shared" si="322"/>
        <x:v>13514</x:v>
      </x:c>
      <x:c r="I1736" s="104"/>
      <x:c r="J1736" s="104"/>
      <x:c r="K1736" s="104">
        <x:f t="shared" si="323"/>
        <x:v>148510</x:v>
      </x:c>
      <x:c r="L1736" s="104">
        <x:f t="shared" si="324"/>
        <x:v>13514</x:v>
      </x:c>
      <x:c r="M1736" s="104"/>
      <x:c r="N1736" s="100"/>
    </x:row>
    <x:row r="1737" spans="1:14" s="5" customFormat="1" ht="19.5" customHeight="1">
      <x:c r="A1737" s="101" t="s">
        <x:v>227</x:v>
      </x:c>
      <x:c r="B1737" s="101" t="s">
        <x:v>1165</x:v>
      </x:c>
      <x:c r="C1737" s="102">
        <x:f>ROUNDDOWN(C1733*0.7,3)</x:f>
        <x:v>0.66500000000000004</x:v>
      </x:c>
      <x:c r="D1737" s="103" t="s">
        <x:v>220</x:v>
      </x:c>
      <x:c r="E1737" s="104">
        <x:f>E1733</x:f>
        <x:v>21820</x:v>
      </x:c>
      <x:c r="F1737" s="104">
        <x:f>INT(C1737*E1737)</x:f>
        <x:v>14510</x:v>
      </x:c>
      <x:c r="G1737" s="104">
        <x:f>G1733</x:f>
        <x:v>47849</x:v>
      </x:c>
      <x:c r="H1737" s="104">
        <x:f t="shared" si="322"/>
        <x:v>31819</x:v>
      </x:c>
      <x:c r="I1737" s="104">
        <x:f>I1733</x:f>
        <x:v>24867</x:v>
      </x:c>
      <x:c r="J1737" s="104">
        <x:f>INT(C1737*I1737)</x:f>
        <x:v>16536</x:v>
      </x:c>
      <x:c r="K1737" s="104">
        <x:f t="shared" si="323"/>
        <x:v>94536</x:v>
      </x:c>
      <x:c r="L1737" s="104">
        <x:f t="shared" si="324"/>
        <x:v>62865</x:v>
      </x:c>
      <x:c r="M1737" s="104"/>
      <x:c r="N1737" s="100"/>
    </x:row>
    <x:row r="1738" spans="1:14" s="5" customFormat="1" ht="19.5" customHeight="1">
      <x:c r="A1738" s="101" t="s">
        <x:v>1478</x:v>
      </x:c>
      <x:c r="B1738" s="101" t="s">
        <x:v>1114</x:v>
      </x:c>
      <x:c r="C1738" s="102">
        <x:f>ROUNDDOWN(C1734*0.7,3)</x:f>
        <x:v>0.13300000000000001</x:v>
      </x:c>
      <x:c r="D1738" s="103" t="s">
        <x:v>220</x:v>
      </x:c>
      <x:c r="E1738" s="104">
        <x:f>E1734</x:f>
        <x:v>18750</x:v>
      </x:c>
      <x:c r="F1738" s="104">
        <x:f>INT(C1738*E1738)</x:f>
        <x:v>2493</x:v>
      </x:c>
      <x:c r="G1738" s="104">
        <x:f>G1734</x:f>
        <x:v>39645</x:v>
      </x:c>
      <x:c r="H1738" s="104">
        <x:f t="shared" si="322"/>
        <x:v>5272</x:v>
      </x:c>
      <x:c r="I1738" s="104">
        <x:f>I1734</x:f>
        <x:v>20758</x:v>
      </x:c>
      <x:c r="J1738" s="104">
        <x:f>INT(C1738*I1738)</x:f>
        <x:v>2760</x:v>
      </x:c>
      <x:c r="K1738" s="104">
        <x:f t="shared" si="323"/>
        <x:v>79153</x:v>
      </x:c>
      <x:c r="L1738" s="104">
        <x:f t="shared" si="324"/>
        <x:v>10525</x:v>
      </x:c>
      <x:c r="M1738" s="104"/>
      <x:c r="N1738" s="100"/>
    </x:row>
    <x:row r="1739" spans="1:14" s="5" customFormat="1" ht="19.5" customHeight="1">
      <x:c r="A1739" s="101" t="s">
        <x:v>153</x:v>
      </x:c>
      <x:c r="B1739" s="101" t="s">
        <x:v>229</x:v>
      </x:c>
      <x:c r="C1739" s="102">
        <x:v>0.46999999999999997</x:v>
      </x:c>
      <x:c r="D1739" s="103" t="s">
        <x:v>250</x:v>
      </x:c>
      <x:c r="E1739" s="104"/>
      <x:c r="F1739" s="104"/>
      <x:c r="G1739" s="104">
        <x:f>G1731</x:f>
        <x:v>189749</x:v>
      </x:c>
      <x:c r="H1739" s="104">
        <x:f t="shared" si="322"/>
        <x:v>89182</x:v>
      </x:c>
      <x:c r="I1739" s="104"/>
      <x:c r="J1739" s="104"/>
      <x:c r="K1739" s="104">
        <x:f t="shared" si="323"/>
        <x:v>189749</x:v>
      </x:c>
      <x:c r="L1739" s="104">
        <x:f t="shared" si="324"/>
        <x:v>89182</x:v>
      </x:c>
      <x:c r="M1739" s="104"/>
      <x:c r="N1739" s="100"/>
    </x:row>
    <x:row r="1740" spans="1:14" s="5" customFormat="1" ht="19.5" customHeight="1">
      <x:c r="A1740" s="101" t="s">
        <x:v>862</x:v>
      </x:c>
      <x:c r="B1740" s="101" t="s">
        <x:v>229</x:v>
      </x:c>
      <x:c r="C1740" s="102">
        <x:v>0.20000000000000001</x:v>
      </x:c>
      <x:c r="D1740" s="103" t="s">
        <x:v>250</x:v>
      </x:c>
      <x:c r="E1740" s="104"/>
      <x:c r="F1740" s="104"/>
      <x:c r="G1740" s="104">
        <x:f>G1732</x:f>
        <x:v>148510</x:v>
      </x:c>
      <x:c r="H1740" s="104">
        <x:f t="shared" si="322"/>
        <x:v>29702</x:v>
      </x:c>
      <x:c r="I1740" s="104"/>
      <x:c r="J1740" s="104"/>
      <x:c r="K1740" s="104">
        <x:f t="shared" si="323"/>
        <x:v>148510</x:v>
      </x:c>
      <x:c r="L1740" s="104">
        <x:f t="shared" si="324"/>
        <x:v>29702</x:v>
      </x:c>
      <x:c r="M1740" s="104"/>
      <x:c r="N1740" s="100"/>
    </x:row>
    <x:row r="1741" spans="1:14" s="5" customFormat="1" ht="19.5" customHeight="1">
      <x:c r="A1741" s="101" t="s">
        <x:v>227</x:v>
      </x:c>
      <x:c r="B1741" s="101" t="s">
        <x:v>1079</x:v>
      </x:c>
      <x:c r="C1741" s="102">
        <x:v>0.71999999999999997</x:v>
      </x:c>
      <x:c r="D1741" s="103" t="s">
        <x:v>220</x:v>
      </x:c>
      <x:c r="E1741" s="104">
        <x:f>E1745</x:f>
        <x:v>21820</x:v>
      </x:c>
      <x:c r="F1741" s="104">
        <x:f>INT(C1741*E1741)</x:f>
        <x:v>15710</x:v>
      </x:c>
      <x:c r="G1741" s="104">
        <x:f>G1745</x:f>
        <x:v>47849</x:v>
      </x:c>
      <x:c r="H1741" s="104">
        <x:f t="shared" si="322"/>
        <x:v>34451</x:v>
      </x:c>
      <x:c r="I1741" s="104">
        <x:f>I1745</x:f>
        <x:v>24867</x:v>
      </x:c>
      <x:c r="J1741" s="104">
        <x:f>INT(C1741*I1741)</x:f>
        <x:v>17904</x:v>
      </x:c>
      <x:c r="K1741" s="104">
        <x:f t="shared" si="323"/>
        <x:v>94536</x:v>
      </x:c>
      <x:c r="L1741" s="104">
        <x:f t="shared" si="324"/>
        <x:v>68065</x:v>
      </x:c>
      <x:c r="M1741" s="104"/>
      <x:c r="N1741" s="100"/>
    </x:row>
    <x:row r="1742" spans="1:14" s="5" customFormat="1" ht="19.5" customHeight="1">
      <x:c r="A1742" s="101" t="s">
        <x:v>1478</x:v>
      </x:c>
      <x:c r="B1742" s="101" t="s">
        <x:v>224</x:v>
      </x:c>
      <x:c r="C1742" s="102">
        <x:v>0.20999999999999999</x:v>
      </x:c>
      <x:c r="D1742" s="103" t="s">
        <x:v>220</x:v>
      </x:c>
      <x:c r="E1742" s="104">
        <x:f>E1738</x:f>
        <x:v>18750</x:v>
      </x:c>
      <x:c r="F1742" s="104">
        <x:f>INT(C1742*E1742)</x:f>
        <x:v>3937</x:v>
      </x:c>
      <x:c r="G1742" s="104">
        <x:f>G1738</x:f>
        <x:v>39645</x:v>
      </x:c>
      <x:c r="H1742" s="104">
        <x:f t="shared" si="322"/>
        <x:v>8325</x:v>
      </x:c>
      <x:c r="I1742" s="104">
        <x:f>I1738</x:f>
        <x:v>20758</x:v>
      </x:c>
      <x:c r="J1742" s="104">
        <x:f>INT(C1742*I1742)</x:f>
        <x:v>4359</x:v>
      </x:c>
      <x:c r="K1742" s="104">
        <x:f t="shared" si="323"/>
        <x:v>79153</x:v>
      </x:c>
      <x:c r="L1742" s="104">
        <x:f t="shared" si="324"/>
        <x:v>16621</x:v>
      </x:c>
      <x:c r="M1742" s="104"/>
      <x:c r="N1742" s="100"/>
    </x:row>
    <x:row r="1743" spans="1:14" s="5" customFormat="1" ht="19.5" customHeight="1">
      <x:c r="A1743" s="101" t="s">
        <x:v>153</x:v>
      </x:c>
      <x:c r="B1743" s="101" t="s">
        <x:v>1050</x:v>
      </x:c>
      <x:c r="C1743" s="102">
        <x:f>ROUNDDOWN(C1739*0.5,3)</x:f>
        <x:v>0.23499999999999999</x:v>
      </x:c>
      <x:c r="D1743" s="103" t="s">
        <x:v>250</x:v>
      </x:c>
      <x:c r="E1743" s="104"/>
      <x:c r="F1743" s="104"/>
      <x:c r="G1743" s="104">
        <x:f>G1735</x:f>
        <x:v>189749</x:v>
      </x:c>
      <x:c r="H1743" s="104">
        <x:f t="shared" si="322"/>
        <x:v>44591</x:v>
      </x:c>
      <x:c r="I1743" s="104"/>
      <x:c r="J1743" s="104"/>
      <x:c r="K1743" s="104">
        <x:f t="shared" si="323"/>
        <x:v>189749</x:v>
      </x:c>
      <x:c r="L1743" s="104">
        <x:f t="shared" si="324"/>
        <x:v>44591</x:v>
      </x:c>
      <x:c r="M1743" s="104"/>
      <x:c r="N1743" s="100"/>
    </x:row>
    <x:row r="1744" spans="1:14" s="5" customFormat="1" ht="19.5" customHeight="1">
      <x:c r="A1744" s="101" t="s">
        <x:v>862</x:v>
      </x:c>
      <x:c r="B1744" s="101" t="s">
        <x:v>1050</x:v>
      </x:c>
      <x:c r="C1744" s="102">
        <x:f>ROUNDDOWN(C1740*0.5,3)</x:f>
        <x:v>0.10000000000000001</x:v>
      </x:c>
      <x:c r="D1744" s="103" t="s">
        <x:v>250</x:v>
      </x:c>
      <x:c r="E1744" s="104"/>
      <x:c r="F1744" s="104"/>
      <x:c r="G1744" s="104">
        <x:f>G1736</x:f>
        <x:v>148510</x:v>
      </x:c>
      <x:c r="H1744" s="104">
        <x:f t="shared" si="322"/>
        <x:v>14851</x:v>
      </x:c>
      <x:c r="I1744" s="104"/>
      <x:c r="J1744" s="104"/>
      <x:c r="K1744" s="104">
        <x:f t="shared" si="323"/>
        <x:v>148510</x:v>
      </x:c>
      <x:c r="L1744" s="104">
        <x:f t="shared" si="324"/>
        <x:v>14851</x:v>
      </x:c>
      <x:c r="M1744" s="104"/>
      <x:c r="N1744" s="100"/>
    </x:row>
    <x:row r="1745" spans="1:14" s="5" customFormat="1" ht="19.5" customHeight="1">
      <x:c r="A1745" s="101" t="s">
        <x:v>227</x:v>
      </x:c>
      <x:c r="B1745" s="101" t="s">
        <x:v>1370</x:v>
      </x:c>
      <x:c r="C1745" s="102">
        <x:f>ROUNDDOWN(C1741*0.5,3)</x:f>
        <x:v>0.35999999999999999</x:v>
      </x:c>
      <x:c r="D1745" s="103" t="s">
        <x:v>220</x:v>
      </x:c>
      <x:c r="E1745" s="104">
        <x:f>E1008</x:f>
        <x:v>21820</x:v>
      </x:c>
      <x:c r="F1745" s="104">
        <x:f t="shared" ref="F1745:F1753" si="325">INT(C1745*E1745)</x:f>
        <x:v>7855</x:v>
      </x:c>
      <x:c r="G1745" s="104">
        <x:f>G1008</x:f>
        <x:v>47849</x:v>
      </x:c>
      <x:c r="H1745" s="104">
        <x:f t="shared" si="322"/>
        <x:v>17225</x:v>
      </x:c>
      <x:c r="I1745" s="104">
        <x:f>I1008</x:f>
        <x:v>24867</x:v>
      </x:c>
      <x:c r="J1745" s="104">
        <x:f>INT(C1745*I1745)</x:f>
        <x:v>8952</x:v>
      </x:c>
      <x:c r="K1745" s="104">
        <x:f t="shared" si="323"/>
        <x:v>94536</x:v>
      </x:c>
      <x:c r="L1745" s="104">
        <x:f t="shared" si="324"/>
        <x:v>34032</x:v>
      </x:c>
      <x:c r="M1745" s="104"/>
      <x:c r="N1745" s="100"/>
    </x:row>
    <x:row r="1746" spans="1:14" s="5" customFormat="1" ht="19.5" customHeight="1">
      <x:c r="A1746" s="101" t="s">
        <x:v>1478</x:v>
      </x:c>
      <x:c r="B1746" s="101" t="s">
        <x:v>1303</x:v>
      </x:c>
      <x:c r="C1746" s="102">
        <x:f>ROUNDDOWN(C1742*0.5,3)</x:f>
        <x:v>0.105</x:v>
      </x:c>
      <x:c r="D1746" s="103" t="s">
        <x:v>220</x:v>
      </x:c>
      <x:c r="E1746" s="104">
        <x:f>E1742</x:f>
        <x:v>18750</x:v>
      </x:c>
      <x:c r="F1746" s="104">
        <x:f t="shared" si="325"/>
        <x:v>1968</x:v>
      </x:c>
      <x:c r="G1746" s="104">
        <x:f>G1742</x:f>
        <x:v>39645</x:v>
      </x:c>
      <x:c r="H1746" s="104">
        <x:f t="shared" si="322"/>
        <x:v>4162</x:v>
      </x:c>
      <x:c r="I1746" s="104">
        <x:f>I1742</x:f>
        <x:v>20758</x:v>
      </x:c>
      <x:c r="J1746" s="104">
        <x:f>INT(C1746*I1746)</x:f>
        <x:v>2179</x:v>
      </x:c>
      <x:c r="K1746" s="104">
        <x:f t="shared" si="323"/>
        <x:v>79153</x:v>
      </x:c>
      <x:c r="L1746" s="104">
        <x:f t="shared" si="324"/>
        <x:v>8309</x:v>
      </x:c>
      <x:c r="M1746" s="104"/>
      <x:c r="N1746" s="100"/>
    </x:row>
    <x:row r="1747" spans="1:14" s="5" customFormat="1" ht="19.5" customHeight="1">
      <x:c r="A1747" s="101" t="s">
        <x:v>332</x:v>
      </x:c>
      <x:c r="B1747" s="101" t="str">
        <x:f>B1010</x:f>
        <x:v>삼발이, L=1800</x:v>
      </x:c>
      <x:c r="C1747" s="101">
        <x:f>C1010</x:f>
        <x:v>1</x:v>
      </x:c>
      <x:c r="D1747" s="103" t="s">
        <x:v>261</x:v>
      </x:c>
      <x:c r="E1747" s="104">
        <x:f>E1010</x:f>
        <x:v>11400</x:v>
      </x:c>
      <x:c r="F1747" s="104">
        <x:f t="shared" si="325"/>
        <x:v>11400</x:v>
      </x:c>
      <x:c r="G1747" s="104"/>
      <x:c r="H1747" s="104"/>
      <x:c r="I1747" s="104"/>
      <x:c r="J1747" s="104"/>
      <x:c r="K1747" s="104">
        <x:f t="shared" si="323"/>
        <x:v>11400</x:v>
      </x:c>
      <x:c r="L1747" s="104">
        <x:f t="shared" si="324"/>
        <x:v>11400</x:v>
      </x:c>
      <x:c r="M1747" s="104"/>
      <x:c r="N1747" s="100"/>
    </x:row>
    <x:row r="1748" spans="1:14" s="5" customFormat="1" ht="19.5" customHeight="1">
      <x:c r="A1748" s="101" t="s">
        <x:v>748</x:v>
      </x:c>
      <x:c r="B1748" s="101" t="s">
        <x:v>86</x:v>
      </x:c>
      <x:c r="C1748" s="101">
        <x:f>C1011</x:f>
        <x:v>30</x:v>
      </x:c>
      <x:c r="D1748" s="103" t="s">
        <x:v>266</x:v>
      </x:c>
      <x:c r="E1748" s="104">
        <x:f>E1722</x:f>
        <x:v>400</x:v>
      </x:c>
      <x:c r="F1748" s="104">
        <x:f t="shared" si="325"/>
        <x:v>12000</x:v>
      </x:c>
      <x:c r="G1748" s="104"/>
      <x:c r="H1748" s="104"/>
      <x:c r="I1748" s="104"/>
      <x:c r="J1748" s="104"/>
      <x:c r="K1748" s="104">
        <x:f t="shared" si="323"/>
        <x:v>400</x:v>
      </x:c>
      <x:c r="L1748" s="104">
        <x:f t="shared" si="324"/>
        <x:v>12000</x:v>
      </x:c>
      <x:c r="M1748" s="104"/>
      <x:c r="N1748" s="100"/>
    </x:row>
    <x:row r="1749" spans="1:14" s="5" customFormat="1" ht="19.5" customHeight="1">
      <x:c r="A1749" s="101" t="s">
        <x:v>239</x:v>
      </x:c>
      <x:c r="B1749" s="101" t="s">
        <x:v>1232</x:v>
      </x:c>
      <x:c r="C1749" s="101">
        <x:f>C1012</x:f>
        <x:v>31</x:v>
      </x:c>
      <x:c r="D1749" s="103" t="s">
        <x:v>270</x:v>
      </x:c>
      <x:c r="E1749" s="104">
        <x:f>E1723</x:f>
        <x:v>33.299999999999997</x:v>
      </x:c>
      <x:c r="F1749" s="104">
        <x:f t="shared" si="325"/>
        <x:v>1032</x:v>
      </x:c>
      <x:c r="G1749" s="104"/>
      <x:c r="H1749" s="104"/>
      <x:c r="I1749" s="104"/>
      <x:c r="J1749" s="104"/>
      <x:c r="K1749" s="104">
        <x:f t="shared" si="323"/>
        <x:v>33.299999999999997</x:v>
      </x:c>
      <x:c r="L1749" s="104">
        <x:f t="shared" si="324"/>
        <x:v>1032</x:v>
      </x:c>
      <x:c r="M1749" s="104"/>
      <x:c r="N1749" s="100"/>
    </x:row>
    <x:row r="1750" spans="1:14" s="5" customFormat="1" ht="19.5" customHeight="1">
      <x:c r="A1750" s="101" t="s">
        <x:v>580</x:v>
      </x:c>
      <x:c r="B1750" s="101" t="s">
        <x:v>1337</x:v>
      </x:c>
      <x:c r="C1750" s="101">
        <x:f>C1013</x:f>
        <x:v>9.3000000000000007</x:v>
      </x:c>
      <x:c r="D1750" s="103" t="s">
        <x:v>270</x:v>
      </x:c>
      <x:c r="E1750" s="104">
        <x:f>E1724</x:f>
        <x:v>131</x:v>
      </x:c>
      <x:c r="F1750" s="104">
        <x:f t="shared" si="325"/>
        <x:v>1218</x:v>
      </x:c>
      <x:c r="G1750" s="104"/>
      <x:c r="H1750" s="104"/>
      <x:c r="I1750" s="104"/>
      <x:c r="J1750" s="104"/>
      <x:c r="K1750" s="104">
        <x:f t="shared" si="323"/>
        <x:v>131</x:v>
      </x:c>
      <x:c r="L1750" s="104">
        <x:f t="shared" si="324"/>
        <x:v>1218</x:v>
      </x:c>
      <x:c r="M1750" s="104"/>
      <x:c r="N1750" s="100"/>
    </x:row>
    <x:row r="1751" spans="1:14" s="5" customFormat="1" ht="19.5" customHeight="1">
      <x:c r="A1751" s="101" t="s">
        <x:v>190</x:v>
      </x:c>
      <x:c r="B1751" s="101" t="s">
        <x:v>572</x:v>
      </x:c>
      <x:c r="C1751" s="101">
        <x:f>C1014</x:f>
        <x:v>1.5800000000000001</x:v>
      </x:c>
      <x:c r="D1751" s="103" t="s">
        <x:v>266</x:v>
      </x:c>
      <x:c r="E1751" s="104">
        <x:f>E1725</x:f>
        <x:v>1470</x:v>
      </x:c>
      <x:c r="F1751" s="104">
        <x:f t="shared" si="325"/>
        <x:v>2322</x:v>
      </x:c>
      <x:c r="G1751" s="104"/>
      <x:c r="H1751" s="104"/>
      <x:c r="I1751" s="104"/>
      <x:c r="J1751" s="104"/>
      <x:c r="K1751" s="104">
        <x:f t="shared" si="323"/>
        <x:v>1470</x:v>
      </x:c>
      <x:c r="L1751" s="104">
        <x:f t="shared" si="324"/>
        <x:v>2322</x:v>
      </x:c>
      <x:c r="M1751" s="104"/>
      <x:c r="N1751" s="100"/>
    </x:row>
    <x:row r="1752" spans="1:14" s="5" customFormat="1" ht="19.5" customHeight="1">
      <x:c r="A1752" s="101" t="s">
        <x:v>822</x:v>
      </x:c>
      <x:c r="B1752" s="101" t="str">
        <x:f>B1726</x:f>
        <x:v>트럭탑재형크레인 10톤</x:v>
      </x:c>
      <x:c r="C1752" s="102">
        <x:v>2</x:v>
      </x:c>
      <x:c r="D1752" s="103" t="s">
        <x:v>148</x:v>
      </x:c>
      <x:c r="E1752" s="104">
        <x:f>E1015</x:f>
        <x:v>1093</x:v>
      </x:c>
      <x:c r="F1752" s="104">
        <x:f t="shared" si="325"/>
        <x:v>2186</x:v>
      </x:c>
      <x:c r="G1752" s="104">
        <x:f>G1015</x:f>
        <x:v>2313</x:v>
      </x:c>
      <x:c r="H1752" s="104">
        <x:f>INT(C1752*G1752)</x:f>
        <x:v>4626</x:v>
      </x:c>
      <x:c r="I1752" s="104">
        <x:f>I1015</x:f>
        <x:v>1211</x:v>
      </x:c>
      <x:c r="J1752" s="104">
        <x:f>INT(C1752*I1752)</x:f>
        <x:v>2422</x:v>
      </x:c>
      <x:c r="K1752" s="104">
        <x:f t="shared" si="323"/>
        <x:v>4617</x:v>
      </x:c>
      <x:c r="L1752" s="104">
        <x:f t="shared" si="324"/>
        <x:v>9234</x:v>
      </x:c>
      <x:c r="M1752" s="104"/>
      <x:c r="N1752" s="100"/>
    </x:row>
    <x:row r="1753" spans="1:14" s="5" customFormat="1" ht="19.5" customHeight="1">
      <x:c r="A1753" s="101" t="s">
        <x:v>540</x:v>
      </x:c>
      <x:c r="B1753" s="101" t="str">
        <x:f>B1727</x:f>
        <x:v>트럭탑재형크레인10톤, 10km</x:v>
      </x:c>
      <x:c r="C1753" s="102">
        <x:v>2</x:v>
      </x:c>
      <x:c r="D1753" s="103" t="s">
        <x:v>148</x:v>
      </x:c>
      <x:c r="E1753" s="104">
        <x:f>E1016</x:f>
        <x:v>2137</x:v>
      </x:c>
      <x:c r="F1753" s="104">
        <x:f t="shared" si="325"/>
        <x:v>4274</x:v>
      </x:c>
      <x:c r="G1753" s="104">
        <x:f>G1016</x:f>
        <x:v>4520</x:v>
      </x:c>
      <x:c r="H1753" s="104">
        <x:f>INT(C1753*G1753)</x:f>
        <x:v>9040</x:v>
      </x:c>
      <x:c r="I1753" s="104">
        <x:f>I1016</x:f>
        <x:v>2366</x:v>
      </x:c>
      <x:c r="J1753" s="104">
        <x:f>INT(C1753*I1753)</x:f>
        <x:v>4732</x:v>
      </x:c>
      <x:c r="K1753" s="104">
        <x:f t="shared" si="323"/>
        <x:v>9023</x:v>
      </x:c>
      <x:c r="L1753" s="104">
        <x:f t="shared" si="324"/>
        <x:v>18046</x:v>
      </x:c>
      <x:c r="M1753" s="104"/>
      <x:c r="N1753" s="100"/>
    </x:row>
    <x:row r="1754" spans="1:14" s="5" customFormat="1" ht="19.5" customHeight="1">
      <x:c r="A1754" s="101" t="s">
        <x:v>533</x:v>
      </x:c>
      <x:c r="B1754" s="101"/>
      <x:c r="C1754" s="102"/>
      <x:c r="D1754" s="103"/>
      <x:c r="E1754" s="104"/>
      <x:c r="F1754" s="104">
        <x:f>SUM(F1731:F1753)</x:f>
        <x:v>105196</x:v>
      </x:c>
      <x:c r="G1754" s="104"/>
      <x:c r="H1754" s="104">
        <x:f>SUM(H1731:H1753)</x:f>
        <x:v>595177</x:v>
      </x:c>
      <x:c r="I1754" s="104"/>
      <x:c r="J1754" s="104">
        <x:f>SUM(J1731:J1753)</x:f>
        <x:v>87411</x:v>
      </x:c>
      <x:c r="K1754" s="104"/>
      <x:c r="L1754" s="104">
        <x:f>SUM(F1754,H1754,J1754)</x:f>
        <x:v>787784</x:v>
      </x:c>
      <x:c r="M1754" s="104"/>
      <x:c r="N1754" s="100"/>
    </x:row>
    <x:row r="1755" spans="1:14" s="5" customFormat="1" ht="19.5" customHeight="1">
      <x:c r="A1755" s="105"/>
      <x:c r="B1755" s="105"/>
      <x:c r="C1755" s="106"/>
      <x:c r="D1755" s="107"/>
      <x:c r="E1755" s="108"/>
      <x:c r="F1755" s="108"/>
      <x:c r="G1755" s="108"/>
      <x:c r="H1755" s="108"/>
      <x:c r="I1755" s="108"/>
      <x:c r="J1755" s="108"/>
      <x:c r="K1755" s="108"/>
      <x:c r="L1755" s="108"/>
      <x:c r="M1755" s="108"/>
      <x:c r="N1755" s="100"/>
    </x:row>
    <x:row r="1756" spans="1:14" s="5" customFormat="1" ht="23.899999999999999">
      <x:c r="A1756" s="113" t="s">
        <x:v>1305</x:v>
      </x:c>
      <x:c r="B1756" s="96" t="s">
        <x:v>164</x:v>
      </x:c>
      <x:c r="C1756" s="97"/>
      <x:c r="D1756" s="98" t="s">
        <x:v>148</x:v>
      </x:c>
      <x:c r="E1756" s="99"/>
      <x:c r="F1756" s="99"/>
      <x:c r="G1756" s="99"/>
      <x:c r="H1756" s="99"/>
      <x:c r="I1756" s="99"/>
      <x:c r="J1756" s="99"/>
      <x:c r="K1756" s="99"/>
      <x:c r="L1756" s="99"/>
      <x:c r="M1756" s="99"/>
      <x:c r="N1756" s="100"/>
    </x:row>
    <x:row r="1757" spans="1:14" s="5" customFormat="1" ht="19.5" customHeight="1">
      <x:c r="A1757" s="101" t="s">
        <x:v>153</x:v>
      </x:c>
      <x:c r="B1757" s="101" t="s">
        <x:v>281</x:v>
      </x:c>
      <x:c r="C1757" s="102">
        <x:v>0.67000000000000004</x:v>
      </x:c>
      <x:c r="D1757" s="103" t="s">
        <x:v>250</x:v>
      </x:c>
      <x:c r="E1757" s="104"/>
      <x:c r="F1757" s="104"/>
      <x:c r="G1757" s="104">
        <x:f>G1735</x:f>
        <x:v>189749</x:v>
      </x:c>
      <x:c r="H1757" s="104">
        <x:f t="shared" ref="H1757:H1772" si="326">INT(C1757*G1757)</x:f>
        <x:v>127131</x:v>
      </x:c>
      <x:c r="I1757" s="104"/>
      <x:c r="J1757" s="104"/>
      <x:c r="K1757" s="104">
        <x:f t="shared" ref="K1757:K1779" si="327">SUM(E1757,G1757,I1757)</x:f>
        <x:v>189749</x:v>
      </x:c>
      <x:c r="L1757" s="104">
        <x:f t="shared" ref="L1757:L1779" si="328">SUM(F1757,H1757,J1757)</x:f>
        <x:v>127131</x:v>
      </x:c>
      <x:c r="M1757" s="104"/>
      <x:c r="N1757" s="100"/>
    </x:row>
    <x:row r="1758" spans="1:14" s="5" customFormat="1" ht="19.5" customHeight="1">
      <x:c r="A1758" s="101" t="s">
        <x:v>862</x:v>
      </x:c>
      <x:c r="B1758" s="101" t="s">
        <x:v>281</x:v>
      </x:c>
      <x:c r="C1758" s="102">
        <x:v>0.13</x:v>
      </x:c>
      <x:c r="D1758" s="103" t="s">
        <x:v>250</x:v>
      </x:c>
      <x:c r="E1758" s="104"/>
      <x:c r="F1758" s="104"/>
      <x:c r="G1758" s="104">
        <x:f>G1736</x:f>
        <x:v>148510</x:v>
      </x:c>
      <x:c r="H1758" s="104">
        <x:f t="shared" si="326"/>
        <x:v>19306</x:v>
      </x:c>
      <x:c r="I1758" s="104"/>
      <x:c r="J1758" s="104"/>
      <x:c r="K1758" s="104">
        <x:f t="shared" si="327"/>
        <x:v>148510</x:v>
      </x:c>
      <x:c r="L1758" s="104">
        <x:f t="shared" si="328"/>
        <x:v>19306</x:v>
      </x:c>
      <x:c r="M1758" s="104"/>
      <x:c r="N1758" s="100"/>
    </x:row>
    <x:row r="1759" spans="1:14" s="5" customFormat="1" ht="19.5" customHeight="1">
      <x:c r="A1759" s="101" t="s">
        <x:v>227</x:v>
      </x:c>
      <x:c r="B1759" s="101" t="s">
        <x:v>110</x:v>
      </x:c>
      <x:c r="C1759" s="102">
        <x:v>0.94999999999999996</x:v>
      </x:c>
      <x:c r="D1759" s="103" t="s">
        <x:v>220</x:v>
      </x:c>
      <x:c r="E1759" s="104">
        <x:f>E1733</x:f>
        <x:v>21820</x:v>
      </x:c>
      <x:c r="F1759" s="104">
        <x:f>INT(C1759*E1759)</x:f>
        <x:v>20729</x:v>
      </x:c>
      <x:c r="G1759" s="104">
        <x:f>G1733</x:f>
        <x:v>47849</x:v>
      </x:c>
      <x:c r="H1759" s="104">
        <x:f t="shared" si="326"/>
        <x:v>45456</x:v>
      </x:c>
      <x:c r="I1759" s="104">
        <x:f>I1733</x:f>
        <x:v>24867</x:v>
      </x:c>
      <x:c r="J1759" s="104">
        <x:f>INT(C1759*I1759)</x:f>
        <x:v>23623</x:v>
      </x:c>
      <x:c r="K1759" s="104">
        <x:f t="shared" si="327"/>
        <x:v>94536</x:v>
      </x:c>
      <x:c r="L1759" s="104">
        <x:f t="shared" si="328"/>
        <x:v>89808</x:v>
      </x:c>
      <x:c r="M1759" s="104"/>
      <x:c r="N1759" s="100"/>
    </x:row>
    <x:row r="1760" spans="1:14" s="5" customFormat="1" ht="19.5" customHeight="1">
      <x:c r="A1760" s="101" t="s">
        <x:v>1478</x:v>
      </x:c>
      <x:c r="B1760" s="101" t="s">
        <x:v>224</x:v>
      </x:c>
      <x:c r="C1760" s="102">
        <x:v>0.19</x:v>
      </x:c>
      <x:c r="D1760" s="103" t="s">
        <x:v>220</x:v>
      </x:c>
      <x:c r="E1760" s="104">
        <x:f>E1734</x:f>
        <x:v>18750</x:v>
      </x:c>
      <x:c r="F1760" s="104">
        <x:f>INT(C1760*E1760)</x:f>
        <x:v>3562</x:v>
      </x:c>
      <x:c r="G1760" s="104">
        <x:f>G1734</x:f>
        <x:v>39645</x:v>
      </x:c>
      <x:c r="H1760" s="104">
        <x:f t="shared" si="326"/>
        <x:v>7532</x:v>
      </x:c>
      <x:c r="I1760" s="104">
        <x:f>I1734</x:f>
        <x:v>20758</x:v>
      </x:c>
      <x:c r="J1760" s="104">
        <x:f>INT(C1760*I1760)</x:f>
        <x:v>3944</x:v>
      </x:c>
      <x:c r="K1760" s="104">
        <x:f t="shared" si="327"/>
        <x:v>79153</x:v>
      </x:c>
      <x:c r="L1760" s="104">
        <x:f t="shared" si="328"/>
        <x:v>15038</x:v>
      </x:c>
      <x:c r="M1760" s="104"/>
      <x:c r="N1760" s="100"/>
    </x:row>
    <x:row r="1761" spans="1:14" s="5" customFormat="1" ht="19.5" customHeight="1">
      <x:c r="A1761" s="101" t="s">
        <x:v>153</x:v>
      </x:c>
      <x:c r="B1761" s="101" t="s">
        <x:v>1251</x:v>
      </x:c>
      <x:c r="C1761" s="102">
        <x:f>ROUNDDOWN(C1757*0.7,3)</x:f>
        <x:v>0.46899999999999997</x:v>
      </x:c>
      <x:c r="D1761" s="103" t="s">
        <x:v>250</x:v>
      </x:c>
      <x:c r="E1761" s="104"/>
      <x:c r="F1761" s="104"/>
      <x:c r="G1761" s="104">
        <x:f>G1757</x:f>
        <x:v>189749</x:v>
      </x:c>
      <x:c r="H1761" s="104">
        <x:f t="shared" si="326"/>
        <x:v>88992</x:v>
      </x:c>
      <x:c r="I1761" s="104"/>
      <x:c r="J1761" s="104"/>
      <x:c r="K1761" s="104">
        <x:f t="shared" si="327"/>
        <x:v>189749</x:v>
      </x:c>
      <x:c r="L1761" s="104">
        <x:f t="shared" si="328"/>
        <x:v>88992</x:v>
      </x:c>
      <x:c r="M1761" s="104"/>
      <x:c r="N1761" s="100"/>
    </x:row>
    <x:row r="1762" spans="1:14" s="5" customFormat="1" ht="19.5" customHeight="1">
      <x:c r="A1762" s="101" t="s">
        <x:v>862</x:v>
      </x:c>
      <x:c r="B1762" s="101" t="s">
        <x:v>1251</x:v>
      </x:c>
      <x:c r="C1762" s="102">
        <x:f>ROUNDDOWN(C1758*0.7,3)</x:f>
        <x:v>0.090999999999999992</x:v>
      </x:c>
      <x:c r="D1762" s="103" t="s">
        <x:v>250</x:v>
      </x:c>
      <x:c r="E1762" s="104"/>
      <x:c r="F1762" s="104"/>
      <x:c r="G1762" s="104">
        <x:f>G1758</x:f>
        <x:v>148510</x:v>
      </x:c>
      <x:c r="H1762" s="104">
        <x:f t="shared" si="326"/>
        <x:v>13514</x:v>
      </x:c>
      <x:c r="I1762" s="104"/>
      <x:c r="J1762" s="104"/>
      <x:c r="K1762" s="104">
        <x:f t="shared" si="327"/>
        <x:v>148510</x:v>
      </x:c>
      <x:c r="L1762" s="104">
        <x:f t="shared" si="328"/>
        <x:v>13514</x:v>
      </x:c>
      <x:c r="M1762" s="104"/>
      <x:c r="N1762" s="100"/>
    </x:row>
    <x:row r="1763" spans="1:14" s="5" customFormat="1" ht="19.5" customHeight="1">
      <x:c r="A1763" s="101" t="s">
        <x:v>227</x:v>
      </x:c>
      <x:c r="B1763" s="101" t="s">
        <x:v>1165</x:v>
      </x:c>
      <x:c r="C1763" s="102">
        <x:f>ROUNDDOWN(C1759*0.7,3)</x:f>
        <x:v>0.66500000000000004</x:v>
      </x:c>
      <x:c r="D1763" s="103" t="s">
        <x:v>220</x:v>
      </x:c>
      <x:c r="E1763" s="104">
        <x:f>E1759</x:f>
        <x:v>21820</x:v>
      </x:c>
      <x:c r="F1763" s="104">
        <x:f>INT(C1763*E1763)</x:f>
        <x:v>14510</x:v>
      </x:c>
      <x:c r="G1763" s="104">
        <x:f>G1759</x:f>
        <x:v>47849</x:v>
      </x:c>
      <x:c r="H1763" s="104">
        <x:f t="shared" si="326"/>
        <x:v>31819</x:v>
      </x:c>
      <x:c r="I1763" s="104">
        <x:f>I1759</x:f>
        <x:v>24867</x:v>
      </x:c>
      <x:c r="J1763" s="104">
        <x:f>INT(C1763*I1763)</x:f>
        <x:v>16536</x:v>
      </x:c>
      <x:c r="K1763" s="104">
        <x:f t="shared" si="327"/>
        <x:v>94536</x:v>
      </x:c>
      <x:c r="L1763" s="104">
        <x:f t="shared" si="328"/>
        <x:v>62865</x:v>
      </x:c>
      <x:c r="M1763" s="104"/>
      <x:c r="N1763" s="100"/>
    </x:row>
    <x:row r="1764" spans="1:14" s="5" customFormat="1" ht="19.5" customHeight="1">
      <x:c r="A1764" s="101" t="s">
        <x:v>1478</x:v>
      </x:c>
      <x:c r="B1764" s="101" t="s">
        <x:v>1114</x:v>
      </x:c>
      <x:c r="C1764" s="102">
        <x:f>ROUNDDOWN(C1760*0.7,3)</x:f>
        <x:v>0.13300000000000001</x:v>
      </x:c>
      <x:c r="D1764" s="103" t="s">
        <x:v>220</x:v>
      </x:c>
      <x:c r="E1764" s="104">
        <x:f>E1760</x:f>
        <x:v>18750</x:v>
      </x:c>
      <x:c r="F1764" s="104">
        <x:f>INT(C1764*E1764)</x:f>
        <x:v>2493</x:v>
      </x:c>
      <x:c r="G1764" s="104">
        <x:f>G1760</x:f>
        <x:v>39645</x:v>
      </x:c>
      <x:c r="H1764" s="104">
        <x:f t="shared" si="326"/>
        <x:v>5272</x:v>
      </x:c>
      <x:c r="I1764" s="104">
        <x:f>I1760</x:f>
        <x:v>20758</x:v>
      </x:c>
      <x:c r="J1764" s="104">
        <x:f>INT(C1764*I1764)</x:f>
        <x:v>2760</x:v>
      </x:c>
      <x:c r="K1764" s="104">
        <x:f t="shared" si="327"/>
        <x:v>79153</x:v>
      </x:c>
      <x:c r="L1764" s="104">
        <x:f t="shared" si="328"/>
        <x:v>10525</x:v>
      </x:c>
      <x:c r="M1764" s="104"/>
      <x:c r="N1764" s="100"/>
    </x:row>
    <x:row r="1765" spans="1:14" s="5" customFormat="1" ht="19.5" customHeight="1">
      <x:c r="A1765" s="101" t="s">
        <x:v>153</x:v>
      </x:c>
      <x:c r="B1765" s="101" t="s">
        <x:v>229</x:v>
      </x:c>
      <x:c r="C1765" s="102">
        <x:v>0.46999999999999997</x:v>
      </x:c>
      <x:c r="D1765" s="103" t="s">
        <x:v>250</x:v>
      </x:c>
      <x:c r="E1765" s="104"/>
      <x:c r="F1765" s="104"/>
      <x:c r="G1765" s="104">
        <x:f>G1757</x:f>
        <x:v>189749</x:v>
      </x:c>
      <x:c r="H1765" s="104">
        <x:f t="shared" si="326"/>
        <x:v>89182</x:v>
      </x:c>
      <x:c r="I1765" s="104"/>
      <x:c r="J1765" s="104"/>
      <x:c r="K1765" s="104">
        <x:f t="shared" si="327"/>
        <x:v>189749</x:v>
      </x:c>
      <x:c r="L1765" s="104">
        <x:f t="shared" si="328"/>
        <x:v>89182</x:v>
      </x:c>
      <x:c r="M1765" s="104"/>
      <x:c r="N1765" s="100"/>
    </x:row>
    <x:row r="1766" spans="1:14" s="5" customFormat="1" ht="19.5" customHeight="1">
      <x:c r="A1766" s="101" t="s">
        <x:v>862</x:v>
      </x:c>
      <x:c r="B1766" s="101" t="s">
        <x:v>229</x:v>
      </x:c>
      <x:c r="C1766" s="102">
        <x:v>0.20000000000000001</x:v>
      </x:c>
      <x:c r="D1766" s="103" t="s">
        <x:v>250</x:v>
      </x:c>
      <x:c r="E1766" s="104"/>
      <x:c r="F1766" s="104"/>
      <x:c r="G1766" s="104">
        <x:f>G1758</x:f>
        <x:v>148510</x:v>
      </x:c>
      <x:c r="H1766" s="104">
        <x:f t="shared" si="326"/>
        <x:v>29702</x:v>
      </x:c>
      <x:c r="I1766" s="104"/>
      <x:c r="J1766" s="104"/>
      <x:c r="K1766" s="104">
        <x:f t="shared" si="327"/>
        <x:v>148510</x:v>
      </x:c>
      <x:c r="L1766" s="104">
        <x:f t="shared" si="328"/>
        <x:v>29702</x:v>
      </x:c>
      <x:c r="M1766" s="104"/>
      <x:c r="N1766" s="100"/>
    </x:row>
    <x:row r="1767" spans="1:14" s="5" customFormat="1" ht="19.5" customHeight="1">
      <x:c r="A1767" s="101" t="s">
        <x:v>227</x:v>
      </x:c>
      <x:c r="B1767" s="101" t="s">
        <x:v>1079</x:v>
      </x:c>
      <x:c r="C1767" s="102">
        <x:v>0.71999999999999997</x:v>
      </x:c>
      <x:c r="D1767" s="103" t="s">
        <x:v>220</x:v>
      </x:c>
      <x:c r="E1767" s="104">
        <x:f>E1771</x:f>
        <x:v>21820</x:v>
      </x:c>
      <x:c r="F1767" s="104">
        <x:f>INT(C1767*E1767)</x:f>
        <x:v>15710</x:v>
      </x:c>
      <x:c r="G1767" s="104">
        <x:f>G1771</x:f>
        <x:v>47849</x:v>
      </x:c>
      <x:c r="H1767" s="104">
        <x:f t="shared" si="326"/>
        <x:v>34451</x:v>
      </x:c>
      <x:c r="I1767" s="104">
        <x:f>I1771</x:f>
        <x:v>24867</x:v>
      </x:c>
      <x:c r="J1767" s="104">
        <x:f>INT(C1767*I1767)</x:f>
        <x:v>17904</x:v>
      </x:c>
      <x:c r="K1767" s="104">
        <x:f t="shared" si="327"/>
        <x:v>94536</x:v>
      </x:c>
      <x:c r="L1767" s="104">
        <x:f t="shared" si="328"/>
        <x:v>68065</x:v>
      </x:c>
      <x:c r="M1767" s="104"/>
      <x:c r="N1767" s="100"/>
    </x:row>
    <x:row r="1768" spans="1:14" s="5" customFormat="1" ht="19.5" customHeight="1">
      <x:c r="A1768" s="101" t="s">
        <x:v>1478</x:v>
      </x:c>
      <x:c r="B1768" s="101" t="s">
        <x:v>224</x:v>
      </x:c>
      <x:c r="C1768" s="102">
        <x:v>0.20999999999999999</x:v>
      </x:c>
      <x:c r="D1768" s="103" t="s">
        <x:v>220</x:v>
      </x:c>
      <x:c r="E1768" s="104">
        <x:f>E1764</x:f>
        <x:v>18750</x:v>
      </x:c>
      <x:c r="F1768" s="104">
        <x:f>INT(C1768*E1768)</x:f>
        <x:v>3937</x:v>
      </x:c>
      <x:c r="G1768" s="104">
        <x:f>G1764</x:f>
        <x:v>39645</x:v>
      </x:c>
      <x:c r="H1768" s="104">
        <x:f t="shared" si="326"/>
        <x:v>8325</x:v>
      </x:c>
      <x:c r="I1768" s="104">
        <x:f>I1764</x:f>
        <x:v>20758</x:v>
      </x:c>
      <x:c r="J1768" s="104">
        <x:f>INT(C1768*I1768)</x:f>
        <x:v>4359</x:v>
      </x:c>
      <x:c r="K1768" s="104">
        <x:f t="shared" si="327"/>
        <x:v>79153</x:v>
      </x:c>
      <x:c r="L1768" s="104">
        <x:f t="shared" si="328"/>
        <x:v>16621</x:v>
      </x:c>
      <x:c r="M1768" s="104"/>
      <x:c r="N1768" s="100"/>
    </x:row>
    <x:row r="1769" spans="1:14" s="5" customFormat="1" ht="19.5" customHeight="1">
      <x:c r="A1769" s="101" t="s">
        <x:v>153</x:v>
      </x:c>
      <x:c r="B1769" s="101" t="s">
        <x:v>1050</x:v>
      </x:c>
      <x:c r="C1769" s="102">
        <x:f>ROUNDDOWN(C1765*0.5,3)</x:f>
        <x:v>0.23499999999999999</x:v>
      </x:c>
      <x:c r="D1769" s="103" t="s">
        <x:v>250</x:v>
      </x:c>
      <x:c r="E1769" s="104"/>
      <x:c r="F1769" s="104"/>
      <x:c r="G1769" s="104">
        <x:f>G1761</x:f>
        <x:v>189749</x:v>
      </x:c>
      <x:c r="H1769" s="104">
        <x:f t="shared" si="326"/>
        <x:v>44591</x:v>
      </x:c>
      <x:c r="I1769" s="104"/>
      <x:c r="J1769" s="104"/>
      <x:c r="K1769" s="104">
        <x:f t="shared" si="327"/>
        <x:v>189749</x:v>
      </x:c>
      <x:c r="L1769" s="104">
        <x:f t="shared" si="328"/>
        <x:v>44591</x:v>
      </x:c>
      <x:c r="M1769" s="104"/>
      <x:c r="N1769" s="100"/>
    </x:row>
    <x:row r="1770" spans="1:14" s="5" customFormat="1" ht="19.5" customHeight="1">
      <x:c r="A1770" s="101" t="s">
        <x:v>862</x:v>
      </x:c>
      <x:c r="B1770" s="101" t="s">
        <x:v>1050</x:v>
      </x:c>
      <x:c r="C1770" s="102">
        <x:f>ROUNDDOWN(C1766*0.5,3)</x:f>
        <x:v>0.10000000000000001</x:v>
      </x:c>
      <x:c r="D1770" s="103" t="s">
        <x:v>250</x:v>
      </x:c>
      <x:c r="E1770" s="104"/>
      <x:c r="F1770" s="104"/>
      <x:c r="G1770" s="104">
        <x:f>G1762</x:f>
        <x:v>148510</x:v>
      </x:c>
      <x:c r="H1770" s="104">
        <x:f t="shared" si="326"/>
        <x:v>14851</x:v>
      </x:c>
      <x:c r="I1770" s="104"/>
      <x:c r="J1770" s="104"/>
      <x:c r="K1770" s="104">
        <x:f t="shared" si="327"/>
        <x:v>148510</x:v>
      </x:c>
      <x:c r="L1770" s="104">
        <x:f t="shared" si="328"/>
        <x:v>14851</x:v>
      </x:c>
      <x:c r="M1770" s="104"/>
      <x:c r="N1770" s="100"/>
    </x:row>
    <x:row r="1771" spans="1:14" s="5" customFormat="1" ht="19.5" customHeight="1">
      <x:c r="A1771" s="101" t="s">
        <x:v>227</x:v>
      </x:c>
      <x:c r="B1771" s="101" t="s">
        <x:v>1370</x:v>
      </x:c>
      <x:c r="C1771" s="102">
        <x:f>ROUNDDOWN(C1767*0.5,3)</x:f>
        <x:v>0.35999999999999999</x:v>
      </x:c>
      <x:c r="D1771" s="103" t="s">
        <x:v>220</x:v>
      </x:c>
      <x:c r="E1771" s="104">
        <x:f>E1745</x:f>
        <x:v>21820</x:v>
      </x:c>
      <x:c r="F1771" s="104">
        <x:f t="shared" ref="F1771:F1779" si="329">INT(C1771*E1771)</x:f>
        <x:v>7855</x:v>
      </x:c>
      <x:c r="G1771" s="104">
        <x:f>G1745</x:f>
        <x:v>47849</x:v>
      </x:c>
      <x:c r="H1771" s="104">
        <x:f t="shared" si="326"/>
        <x:v>17225</x:v>
      </x:c>
      <x:c r="I1771" s="104">
        <x:f>I1745</x:f>
        <x:v>24867</x:v>
      </x:c>
      <x:c r="J1771" s="104">
        <x:f>INT(C1771*I1771)</x:f>
        <x:v>8952</x:v>
      </x:c>
      <x:c r="K1771" s="104">
        <x:f t="shared" si="327"/>
        <x:v>94536</x:v>
      </x:c>
      <x:c r="L1771" s="104">
        <x:f t="shared" si="328"/>
        <x:v>34032</x:v>
      </x:c>
      <x:c r="M1771" s="104"/>
      <x:c r="N1771" s="100"/>
    </x:row>
    <x:row r="1772" spans="1:14" s="5" customFormat="1" ht="19.5" customHeight="1">
      <x:c r="A1772" s="101" t="s">
        <x:v>1478</x:v>
      </x:c>
      <x:c r="B1772" s="101" t="s">
        <x:v>1303</x:v>
      </x:c>
      <x:c r="C1772" s="102">
        <x:f>ROUNDDOWN(C1768*0.5,3)</x:f>
        <x:v>0.105</x:v>
      </x:c>
      <x:c r="D1772" s="103" t="s">
        <x:v>220</x:v>
      </x:c>
      <x:c r="E1772" s="104">
        <x:f>E1768</x:f>
        <x:v>18750</x:v>
      </x:c>
      <x:c r="F1772" s="104">
        <x:f t="shared" si="329"/>
        <x:v>1968</x:v>
      </x:c>
      <x:c r="G1772" s="104">
        <x:f>G1768</x:f>
        <x:v>39645</x:v>
      </x:c>
      <x:c r="H1772" s="104">
        <x:f t="shared" si="326"/>
        <x:v>4162</x:v>
      </x:c>
      <x:c r="I1772" s="104">
        <x:f>I1768</x:f>
        <x:v>20758</x:v>
      </x:c>
      <x:c r="J1772" s="104">
        <x:f>INT(C1772*I1772)</x:f>
        <x:v>2179</x:v>
      </x:c>
      <x:c r="K1772" s="104">
        <x:f t="shared" si="327"/>
        <x:v>79153</x:v>
      </x:c>
      <x:c r="L1772" s="104">
        <x:f t="shared" si="328"/>
        <x:v>8309</x:v>
      </x:c>
      <x:c r="M1772" s="104"/>
      <x:c r="N1772" s="100"/>
    </x:row>
    <x:row r="1773" spans="1:14" s="5" customFormat="1" ht="19.5" customHeight="1">
      <x:c r="A1773" s="101" t="s">
        <x:v>332</x:v>
      </x:c>
      <x:c r="B1773" s="101" t="str">
        <x:f>B1028</x:f>
        <x:v>삼발이, L=1800</x:v>
      </x:c>
      <x:c r="C1773" s="101">
        <x:f>C1028</x:f>
        <x:v>1</x:v>
      </x:c>
      <x:c r="D1773" s="103" t="s">
        <x:v>261</x:v>
      </x:c>
      <x:c r="E1773" s="104">
        <x:f>E1028</x:f>
        <x:v>11400</x:v>
      </x:c>
      <x:c r="F1773" s="104">
        <x:f t="shared" si="329"/>
        <x:v>11400</x:v>
      </x:c>
      <x:c r="G1773" s="104"/>
      <x:c r="H1773" s="104"/>
      <x:c r="I1773" s="104"/>
      <x:c r="J1773" s="104"/>
      <x:c r="K1773" s="104">
        <x:f t="shared" si="327"/>
        <x:v>11400</x:v>
      </x:c>
      <x:c r="L1773" s="104">
        <x:f t="shared" si="328"/>
        <x:v>11400</x:v>
      </x:c>
      <x:c r="M1773" s="104"/>
      <x:c r="N1773" s="100"/>
    </x:row>
    <x:row r="1774" spans="1:14" s="5" customFormat="1" ht="19.5" customHeight="1">
      <x:c r="A1774" s="101" t="s">
        <x:v>748</x:v>
      </x:c>
      <x:c r="B1774" s="101" t="s">
        <x:v>86</x:v>
      </x:c>
      <x:c r="C1774" s="101">
        <x:f>C1029</x:f>
        <x:v>30</x:v>
      </x:c>
      <x:c r="D1774" s="103" t="s">
        <x:v>266</x:v>
      </x:c>
      <x:c r="E1774" s="104">
        <x:f>E1748</x:f>
        <x:v>400</x:v>
      </x:c>
      <x:c r="F1774" s="104">
        <x:f t="shared" si="329"/>
        <x:v>12000</x:v>
      </x:c>
      <x:c r="G1774" s="104"/>
      <x:c r="H1774" s="104"/>
      <x:c r="I1774" s="104"/>
      <x:c r="J1774" s="104"/>
      <x:c r="K1774" s="104">
        <x:f t="shared" si="327"/>
        <x:v>400</x:v>
      </x:c>
      <x:c r="L1774" s="104">
        <x:f t="shared" si="328"/>
        <x:v>12000</x:v>
      </x:c>
      <x:c r="M1774" s="104"/>
      <x:c r="N1774" s="100"/>
    </x:row>
    <x:row r="1775" spans="1:14" s="5" customFormat="1" ht="19.5" customHeight="1">
      <x:c r="A1775" s="101" t="s">
        <x:v>239</x:v>
      </x:c>
      <x:c r="B1775" s="101" t="s">
        <x:v>1232</x:v>
      </x:c>
      <x:c r="C1775" s="101">
        <x:f>C1030</x:f>
        <x:v>33.299999999999997</x:v>
      </x:c>
      <x:c r="D1775" s="103" t="s">
        <x:v>270</x:v>
      </x:c>
      <x:c r="E1775" s="104">
        <x:f>E1749</x:f>
        <x:v>33.299999999999997</x:v>
      </x:c>
      <x:c r="F1775" s="104">
        <x:f t="shared" si="329"/>
        <x:v>1108</x:v>
      </x:c>
      <x:c r="G1775" s="104"/>
      <x:c r="H1775" s="104"/>
      <x:c r="I1775" s="104"/>
      <x:c r="J1775" s="104"/>
      <x:c r="K1775" s="104">
        <x:f t="shared" si="327"/>
        <x:v>33.299999999999997</x:v>
      </x:c>
      <x:c r="L1775" s="104">
        <x:f t="shared" si="328"/>
        <x:v>1108</x:v>
      </x:c>
      <x:c r="M1775" s="104"/>
      <x:c r="N1775" s="100"/>
    </x:row>
    <x:row r="1776" spans="1:14" s="5" customFormat="1" ht="19.5" customHeight="1">
      <x:c r="A1776" s="101" t="s">
        <x:v>580</x:v>
      </x:c>
      <x:c r="B1776" s="101" t="s">
        <x:v>1337</x:v>
      </x:c>
      <x:c r="C1776" s="101">
        <x:f>C1031</x:f>
        <x:v>10.300000000000001</x:v>
      </x:c>
      <x:c r="D1776" s="103" t="s">
        <x:v>270</x:v>
      </x:c>
      <x:c r="E1776" s="104">
        <x:f>E1750</x:f>
        <x:v>131</x:v>
      </x:c>
      <x:c r="F1776" s="104">
        <x:f t="shared" si="329"/>
        <x:v>1349</x:v>
      </x:c>
      <x:c r="G1776" s="104"/>
      <x:c r="H1776" s="104"/>
      <x:c r="I1776" s="104"/>
      <x:c r="J1776" s="104"/>
      <x:c r="K1776" s="104">
        <x:f t="shared" si="327"/>
        <x:v>131</x:v>
      </x:c>
      <x:c r="L1776" s="104">
        <x:f t="shared" si="328"/>
        <x:v>1349</x:v>
      </x:c>
      <x:c r="M1776" s="104"/>
      <x:c r="N1776" s="100"/>
    </x:row>
    <x:row r="1777" spans="1:14" s="5" customFormat="1" ht="19.5" customHeight="1">
      <x:c r="A1777" s="101" t="s">
        <x:v>190</x:v>
      </x:c>
      <x:c r="B1777" s="101" t="s">
        <x:v>572</x:v>
      </x:c>
      <x:c r="C1777" s="101">
        <x:f>C1032</x:f>
        <x:v>1.74</x:v>
      </x:c>
      <x:c r="D1777" s="103" t="s">
        <x:v>266</x:v>
      </x:c>
      <x:c r="E1777" s="104">
        <x:f>E1751</x:f>
        <x:v>1470</x:v>
      </x:c>
      <x:c r="F1777" s="104">
        <x:f t="shared" si="329"/>
        <x:v>2557</x:v>
      </x:c>
      <x:c r="G1777" s="104"/>
      <x:c r="H1777" s="104"/>
      <x:c r="I1777" s="104"/>
      <x:c r="J1777" s="104"/>
      <x:c r="K1777" s="104">
        <x:f t="shared" si="327"/>
        <x:v>1470</x:v>
      </x:c>
      <x:c r="L1777" s="104">
        <x:f t="shared" si="328"/>
        <x:v>2557</x:v>
      </x:c>
      <x:c r="M1777" s="104"/>
      <x:c r="N1777" s="100"/>
    </x:row>
    <x:row r="1778" spans="1:14" s="5" customFormat="1" ht="19.5" customHeight="1">
      <x:c r="A1778" s="101" t="s">
        <x:v>822</x:v>
      </x:c>
      <x:c r="B1778" s="101" t="str">
        <x:f>B1752</x:f>
        <x:v>트럭탑재형크레인 10톤</x:v>
      </x:c>
      <x:c r="C1778" s="102">
        <x:v>2</x:v>
      </x:c>
      <x:c r="D1778" s="103" t="s">
        <x:v>148</x:v>
      </x:c>
      <x:c r="E1778" s="104">
        <x:f>E1033</x:f>
        <x:v>1093</x:v>
      </x:c>
      <x:c r="F1778" s="104">
        <x:f t="shared" si="329"/>
        <x:v>2186</x:v>
      </x:c>
      <x:c r="G1778" s="104">
        <x:f>G1033</x:f>
        <x:v>2313</x:v>
      </x:c>
      <x:c r="H1778" s="104">
        <x:f>INT(C1778*G1778)</x:f>
        <x:v>4626</x:v>
      </x:c>
      <x:c r="I1778" s="104">
        <x:f>I1033</x:f>
        <x:v>1211</x:v>
      </x:c>
      <x:c r="J1778" s="104">
        <x:f>INT(C1778*I1778)</x:f>
        <x:v>2422</x:v>
      </x:c>
      <x:c r="K1778" s="104">
        <x:f t="shared" si="327"/>
        <x:v>4617</x:v>
      </x:c>
      <x:c r="L1778" s="104">
        <x:f t="shared" si="328"/>
        <x:v>9234</x:v>
      </x:c>
      <x:c r="M1778" s="104"/>
      <x:c r="N1778" s="100"/>
    </x:row>
    <x:row r="1779" spans="1:14" s="5" customFormat="1" ht="19.5" customHeight="1">
      <x:c r="A1779" s="101" t="s">
        <x:v>540</x:v>
      </x:c>
      <x:c r="B1779" s="101" t="str">
        <x:f>B1753</x:f>
        <x:v>트럭탑재형크레인10톤, 10km</x:v>
      </x:c>
      <x:c r="C1779" s="102">
        <x:v>2</x:v>
      </x:c>
      <x:c r="D1779" s="103" t="s">
        <x:v>148</x:v>
      </x:c>
      <x:c r="E1779" s="104">
        <x:f>E1034</x:f>
        <x:v>2137</x:v>
      </x:c>
      <x:c r="F1779" s="104">
        <x:f t="shared" si="329"/>
        <x:v>4274</x:v>
      </x:c>
      <x:c r="G1779" s="104">
        <x:f>G1034</x:f>
        <x:v>4520</x:v>
      </x:c>
      <x:c r="H1779" s="104">
        <x:f>INT(C1779*G1779)</x:f>
        <x:v>9040</x:v>
      </x:c>
      <x:c r="I1779" s="104">
        <x:f>I1034</x:f>
        <x:v>2366</x:v>
      </x:c>
      <x:c r="J1779" s="104">
        <x:f>INT(C1779*I1779)</x:f>
        <x:v>4732</x:v>
      </x:c>
      <x:c r="K1779" s="104">
        <x:f t="shared" si="327"/>
        <x:v>9023</x:v>
      </x:c>
      <x:c r="L1779" s="104">
        <x:f t="shared" si="328"/>
        <x:v>18046</x:v>
      </x:c>
      <x:c r="M1779" s="104"/>
      <x:c r="N1779" s="100"/>
    </x:row>
    <x:row r="1780" spans="1:14" s="5" customFormat="1" ht="19.5" customHeight="1">
      <x:c r="A1780" s="101" t="s">
        <x:v>533</x:v>
      </x:c>
      <x:c r="B1780" s="101"/>
      <x:c r="C1780" s="102"/>
      <x:c r="D1780" s="103"/>
      <x:c r="E1780" s="104"/>
      <x:c r="F1780" s="104">
        <x:f>SUM(F1757:F1779)</x:f>
        <x:v>105638</x:v>
      </x:c>
      <x:c r="G1780" s="104"/>
      <x:c r="H1780" s="104">
        <x:f>SUM(H1757:H1779)</x:f>
        <x:v>595177</x:v>
      </x:c>
      <x:c r="I1780" s="104"/>
      <x:c r="J1780" s="104">
        <x:f>SUM(J1757:J1779)</x:f>
        <x:v>87411</x:v>
      </x:c>
      <x:c r="K1780" s="104"/>
      <x:c r="L1780" s="104">
        <x:f>SUM(F1780,H1780,J1780)</x:f>
        <x:v>788226</x:v>
      </x:c>
      <x:c r="M1780" s="104"/>
      <x:c r="N1780" s="100"/>
    </x:row>
    <x:row r="1781" spans="1:14" s="5" customFormat="1" ht="19.5" customHeight="1">
      <x:c r="A1781" s="105"/>
      <x:c r="B1781" s="105"/>
      <x:c r="C1781" s="106"/>
      <x:c r="D1781" s="107"/>
      <x:c r="E1781" s="108"/>
      <x:c r="F1781" s="108"/>
      <x:c r="G1781" s="108"/>
      <x:c r="H1781" s="108"/>
      <x:c r="I1781" s="108"/>
      <x:c r="J1781" s="108"/>
      <x:c r="K1781" s="108"/>
      <x:c r="L1781" s="108"/>
      <x:c r="M1781" s="108"/>
      <x:c r="N1781" s="100"/>
    </x:row>
    <x:row r="1782" spans="1:14" s="5" customFormat="1" ht="23.899999999999999">
      <x:c r="A1782" s="113" t="s">
        <x:v>1367</x:v>
      </x:c>
      <x:c r="B1782" s="96" t="s">
        <x:v>234</x:v>
      </x:c>
      <x:c r="C1782" s="97"/>
      <x:c r="D1782" s="98" t="s">
        <x:v>148</x:v>
      </x:c>
      <x:c r="E1782" s="99"/>
      <x:c r="F1782" s="99"/>
      <x:c r="G1782" s="99"/>
      <x:c r="H1782" s="99"/>
      <x:c r="I1782" s="99"/>
      <x:c r="J1782" s="99"/>
      <x:c r="K1782" s="99"/>
      <x:c r="L1782" s="99"/>
      <x:c r="M1782" s="99"/>
      <x:c r="N1782" s="100"/>
    </x:row>
    <x:row r="1783" spans="1:14" s="5" customFormat="1" ht="19.5" customHeight="1">
      <x:c r="A1783" s="101" t="s">
        <x:v>153</x:v>
      </x:c>
      <x:c r="B1783" s="101" t="s">
        <x:v>281</x:v>
      </x:c>
      <x:c r="C1783" s="102">
        <x:v>0.67000000000000004</x:v>
      </x:c>
      <x:c r="D1783" s="103" t="s">
        <x:v>250</x:v>
      </x:c>
      <x:c r="E1783" s="104"/>
      <x:c r="F1783" s="104"/>
      <x:c r="G1783" s="104">
        <x:f>G1761</x:f>
        <x:v>189749</x:v>
      </x:c>
      <x:c r="H1783" s="104">
        <x:f t="shared" ref="H1783:H1798" si="330">INT(C1783*G1783)</x:f>
        <x:v>127131</x:v>
      </x:c>
      <x:c r="I1783" s="104"/>
      <x:c r="J1783" s="104"/>
      <x:c r="K1783" s="104">
        <x:f t="shared" ref="K1783:K1805" si="331">SUM(E1783,G1783,I1783)</x:f>
        <x:v>189749</x:v>
      </x:c>
      <x:c r="L1783" s="104">
        <x:f t="shared" ref="L1783:L1805" si="332">SUM(F1783,H1783,J1783)</x:f>
        <x:v>127131</x:v>
      </x:c>
      <x:c r="M1783" s="104"/>
      <x:c r="N1783" s="100"/>
    </x:row>
    <x:row r="1784" spans="1:14" s="5" customFormat="1" ht="19.5" customHeight="1">
      <x:c r="A1784" s="101" t="s">
        <x:v>862</x:v>
      </x:c>
      <x:c r="B1784" s="101" t="s">
        <x:v>281</x:v>
      </x:c>
      <x:c r="C1784" s="102">
        <x:v>0.13</x:v>
      </x:c>
      <x:c r="D1784" s="103" t="s">
        <x:v>250</x:v>
      </x:c>
      <x:c r="E1784" s="104"/>
      <x:c r="F1784" s="104"/>
      <x:c r="G1784" s="104">
        <x:f>G1762</x:f>
        <x:v>148510</x:v>
      </x:c>
      <x:c r="H1784" s="104">
        <x:f t="shared" si="330"/>
        <x:v>19306</x:v>
      </x:c>
      <x:c r="I1784" s="104"/>
      <x:c r="J1784" s="104"/>
      <x:c r="K1784" s="104">
        <x:f t="shared" si="331"/>
        <x:v>148510</x:v>
      </x:c>
      <x:c r="L1784" s="104">
        <x:f t="shared" si="332"/>
        <x:v>19306</x:v>
      </x:c>
      <x:c r="M1784" s="104"/>
      <x:c r="N1784" s="100"/>
    </x:row>
    <x:row r="1785" spans="1:14" s="5" customFormat="1" ht="19.5" customHeight="1">
      <x:c r="A1785" s="101" t="s">
        <x:v>227</x:v>
      </x:c>
      <x:c r="B1785" s="101" t="s">
        <x:v>110</x:v>
      </x:c>
      <x:c r="C1785" s="102">
        <x:v>0.94999999999999996</x:v>
      </x:c>
      <x:c r="D1785" s="103" t="s">
        <x:v>220</x:v>
      </x:c>
      <x:c r="E1785" s="104">
        <x:f>E1759</x:f>
        <x:v>21820</x:v>
      </x:c>
      <x:c r="F1785" s="104">
        <x:f>INT(C1785*E1785)</x:f>
        <x:v>20729</x:v>
      </x:c>
      <x:c r="G1785" s="104">
        <x:f>G1759</x:f>
        <x:v>47849</x:v>
      </x:c>
      <x:c r="H1785" s="104">
        <x:f t="shared" si="330"/>
        <x:v>45456</x:v>
      </x:c>
      <x:c r="I1785" s="104">
        <x:f>I1759</x:f>
        <x:v>24867</x:v>
      </x:c>
      <x:c r="J1785" s="104">
        <x:f>INT(C1785*I1785)</x:f>
        <x:v>23623</x:v>
      </x:c>
      <x:c r="K1785" s="104">
        <x:f t="shared" si="331"/>
        <x:v>94536</x:v>
      </x:c>
      <x:c r="L1785" s="104">
        <x:f t="shared" si="332"/>
        <x:v>89808</x:v>
      </x:c>
      <x:c r="M1785" s="104"/>
      <x:c r="N1785" s="100"/>
    </x:row>
    <x:row r="1786" spans="1:14" s="5" customFormat="1" ht="19.5" customHeight="1">
      <x:c r="A1786" s="101" t="s">
        <x:v>1478</x:v>
      </x:c>
      <x:c r="B1786" s="101" t="s">
        <x:v>224</x:v>
      </x:c>
      <x:c r="C1786" s="102">
        <x:v>0.19</x:v>
      </x:c>
      <x:c r="D1786" s="103" t="s">
        <x:v>220</x:v>
      </x:c>
      <x:c r="E1786" s="104">
        <x:f>E1760</x:f>
        <x:v>18750</x:v>
      </x:c>
      <x:c r="F1786" s="104">
        <x:f>INT(C1786*E1786)</x:f>
        <x:v>3562</x:v>
      </x:c>
      <x:c r="G1786" s="104">
        <x:f>G1760</x:f>
        <x:v>39645</x:v>
      </x:c>
      <x:c r="H1786" s="104">
        <x:f t="shared" si="330"/>
        <x:v>7532</x:v>
      </x:c>
      <x:c r="I1786" s="104">
        <x:f>I1760</x:f>
        <x:v>20758</x:v>
      </x:c>
      <x:c r="J1786" s="104">
        <x:f>INT(C1786*I1786)</x:f>
        <x:v>3944</x:v>
      </x:c>
      <x:c r="K1786" s="104">
        <x:f t="shared" si="331"/>
        <x:v>79153</x:v>
      </x:c>
      <x:c r="L1786" s="104">
        <x:f t="shared" si="332"/>
        <x:v>15038</x:v>
      </x:c>
      <x:c r="M1786" s="104"/>
      <x:c r="N1786" s="100"/>
    </x:row>
    <x:row r="1787" spans="1:14" s="5" customFormat="1" ht="19.5" customHeight="1">
      <x:c r="A1787" s="101" t="s">
        <x:v>153</x:v>
      </x:c>
      <x:c r="B1787" s="101" t="s">
        <x:v>1251</x:v>
      </x:c>
      <x:c r="C1787" s="102">
        <x:f>ROUNDDOWN(C1783*0.7,3)</x:f>
        <x:v>0.46899999999999997</x:v>
      </x:c>
      <x:c r="D1787" s="103" t="s">
        <x:v>250</x:v>
      </x:c>
      <x:c r="E1787" s="104"/>
      <x:c r="F1787" s="104"/>
      <x:c r="G1787" s="104">
        <x:f>G1783</x:f>
        <x:v>189749</x:v>
      </x:c>
      <x:c r="H1787" s="104">
        <x:f t="shared" si="330"/>
        <x:v>88992</x:v>
      </x:c>
      <x:c r="I1787" s="104"/>
      <x:c r="J1787" s="104"/>
      <x:c r="K1787" s="104">
        <x:f t="shared" si="331"/>
        <x:v>189749</x:v>
      </x:c>
      <x:c r="L1787" s="104">
        <x:f t="shared" si="332"/>
        <x:v>88992</x:v>
      </x:c>
      <x:c r="M1787" s="104"/>
      <x:c r="N1787" s="100"/>
    </x:row>
    <x:row r="1788" spans="1:14" s="5" customFormat="1" ht="19.5" customHeight="1">
      <x:c r="A1788" s="101" t="s">
        <x:v>862</x:v>
      </x:c>
      <x:c r="B1788" s="101" t="s">
        <x:v>1251</x:v>
      </x:c>
      <x:c r="C1788" s="102">
        <x:f>ROUNDDOWN(C1784*0.7,3)</x:f>
        <x:v>0.090999999999999992</x:v>
      </x:c>
      <x:c r="D1788" s="103" t="s">
        <x:v>250</x:v>
      </x:c>
      <x:c r="E1788" s="104"/>
      <x:c r="F1788" s="104"/>
      <x:c r="G1788" s="104">
        <x:f>G1784</x:f>
        <x:v>148510</x:v>
      </x:c>
      <x:c r="H1788" s="104">
        <x:f t="shared" si="330"/>
        <x:v>13514</x:v>
      </x:c>
      <x:c r="I1788" s="104"/>
      <x:c r="J1788" s="104"/>
      <x:c r="K1788" s="104">
        <x:f t="shared" si="331"/>
        <x:v>148510</x:v>
      </x:c>
      <x:c r="L1788" s="104">
        <x:f t="shared" si="332"/>
        <x:v>13514</x:v>
      </x:c>
      <x:c r="M1788" s="104"/>
      <x:c r="N1788" s="100"/>
    </x:row>
    <x:row r="1789" spans="1:14" s="5" customFormat="1" ht="19.5" customHeight="1">
      <x:c r="A1789" s="101" t="s">
        <x:v>227</x:v>
      </x:c>
      <x:c r="B1789" s="101" t="s">
        <x:v>1165</x:v>
      </x:c>
      <x:c r="C1789" s="102">
        <x:f>ROUNDDOWN(C1785*0.7,3)</x:f>
        <x:v>0.66500000000000004</x:v>
      </x:c>
      <x:c r="D1789" s="103" t="s">
        <x:v>220</x:v>
      </x:c>
      <x:c r="E1789" s="104">
        <x:f>E1785</x:f>
        <x:v>21820</x:v>
      </x:c>
      <x:c r="F1789" s="104">
        <x:f>INT(C1789*E1789)</x:f>
        <x:v>14510</x:v>
      </x:c>
      <x:c r="G1789" s="104">
        <x:f>G1785</x:f>
        <x:v>47849</x:v>
      </x:c>
      <x:c r="H1789" s="104">
        <x:f t="shared" si="330"/>
        <x:v>31819</x:v>
      </x:c>
      <x:c r="I1789" s="104">
        <x:f>I1785</x:f>
        <x:v>24867</x:v>
      </x:c>
      <x:c r="J1789" s="104">
        <x:f>INT(C1789*I1789)</x:f>
        <x:v>16536</x:v>
      </x:c>
      <x:c r="K1789" s="104">
        <x:f t="shared" si="331"/>
        <x:v>94536</x:v>
      </x:c>
      <x:c r="L1789" s="104">
        <x:f t="shared" si="332"/>
        <x:v>62865</x:v>
      </x:c>
      <x:c r="M1789" s="104"/>
      <x:c r="N1789" s="100"/>
    </x:row>
    <x:row r="1790" spans="1:14" s="5" customFormat="1" ht="19.5" customHeight="1">
      <x:c r="A1790" s="101" t="s">
        <x:v>1478</x:v>
      </x:c>
      <x:c r="B1790" s="101" t="s">
        <x:v>1114</x:v>
      </x:c>
      <x:c r="C1790" s="102">
        <x:f>ROUNDDOWN(C1786*0.7,3)</x:f>
        <x:v>0.13300000000000001</x:v>
      </x:c>
      <x:c r="D1790" s="103" t="s">
        <x:v>220</x:v>
      </x:c>
      <x:c r="E1790" s="104">
        <x:f>E1786</x:f>
        <x:v>18750</x:v>
      </x:c>
      <x:c r="F1790" s="104">
        <x:f>INT(C1790*E1790)</x:f>
        <x:v>2493</x:v>
      </x:c>
      <x:c r="G1790" s="104">
        <x:f>G1786</x:f>
        <x:v>39645</x:v>
      </x:c>
      <x:c r="H1790" s="104">
        <x:f t="shared" si="330"/>
        <x:v>5272</x:v>
      </x:c>
      <x:c r="I1790" s="104">
        <x:f>I1786</x:f>
        <x:v>20758</x:v>
      </x:c>
      <x:c r="J1790" s="104">
        <x:f>INT(C1790*I1790)</x:f>
        <x:v>2760</x:v>
      </x:c>
      <x:c r="K1790" s="104">
        <x:f t="shared" si="331"/>
        <x:v>79153</x:v>
      </x:c>
      <x:c r="L1790" s="104">
        <x:f t="shared" si="332"/>
        <x:v>10525</x:v>
      </x:c>
      <x:c r="M1790" s="104"/>
      <x:c r="N1790" s="100"/>
    </x:row>
    <x:row r="1791" spans="1:14" s="5" customFormat="1" ht="19.5" customHeight="1">
      <x:c r="A1791" s="101" t="s">
        <x:v>153</x:v>
      </x:c>
      <x:c r="B1791" s="101" t="s">
        <x:v>229</x:v>
      </x:c>
      <x:c r="C1791" s="102">
        <x:v>0.46999999999999997</x:v>
      </x:c>
      <x:c r="D1791" s="103" t="s">
        <x:v>250</x:v>
      </x:c>
      <x:c r="E1791" s="104"/>
      <x:c r="F1791" s="104"/>
      <x:c r="G1791" s="104">
        <x:f>G1783</x:f>
        <x:v>189749</x:v>
      </x:c>
      <x:c r="H1791" s="104">
        <x:f t="shared" si="330"/>
        <x:v>89182</x:v>
      </x:c>
      <x:c r="I1791" s="104"/>
      <x:c r="J1791" s="104"/>
      <x:c r="K1791" s="104">
        <x:f t="shared" si="331"/>
        <x:v>189749</x:v>
      </x:c>
      <x:c r="L1791" s="104">
        <x:f t="shared" si="332"/>
        <x:v>89182</x:v>
      </x:c>
      <x:c r="M1791" s="104"/>
      <x:c r="N1791" s="100"/>
    </x:row>
    <x:row r="1792" spans="1:14" s="5" customFormat="1" ht="19.5" customHeight="1">
      <x:c r="A1792" s="101" t="s">
        <x:v>862</x:v>
      </x:c>
      <x:c r="B1792" s="101" t="s">
        <x:v>229</x:v>
      </x:c>
      <x:c r="C1792" s="102">
        <x:v>0.20000000000000001</x:v>
      </x:c>
      <x:c r="D1792" s="103" t="s">
        <x:v>250</x:v>
      </x:c>
      <x:c r="E1792" s="104"/>
      <x:c r="F1792" s="104"/>
      <x:c r="G1792" s="104">
        <x:f>G1784</x:f>
        <x:v>148510</x:v>
      </x:c>
      <x:c r="H1792" s="104">
        <x:f t="shared" si="330"/>
        <x:v>29702</x:v>
      </x:c>
      <x:c r="I1792" s="104"/>
      <x:c r="J1792" s="104"/>
      <x:c r="K1792" s="104">
        <x:f t="shared" si="331"/>
        <x:v>148510</x:v>
      </x:c>
      <x:c r="L1792" s="104">
        <x:f t="shared" si="332"/>
        <x:v>29702</x:v>
      </x:c>
      <x:c r="M1792" s="104"/>
      <x:c r="N1792" s="100"/>
    </x:row>
    <x:row r="1793" spans="1:14" s="5" customFormat="1" ht="19.5" customHeight="1">
      <x:c r="A1793" s="101" t="s">
        <x:v>227</x:v>
      </x:c>
      <x:c r="B1793" s="101" t="s">
        <x:v>1079</x:v>
      </x:c>
      <x:c r="C1793" s="102">
        <x:v>0.71999999999999997</x:v>
      </x:c>
      <x:c r="D1793" s="103" t="s">
        <x:v>220</x:v>
      </x:c>
      <x:c r="E1793" s="104">
        <x:f>E1797</x:f>
        <x:v>21820</x:v>
      </x:c>
      <x:c r="F1793" s="104">
        <x:f>INT(C1793*E1793)</x:f>
        <x:v>15710</x:v>
      </x:c>
      <x:c r="G1793" s="104">
        <x:f>G1797</x:f>
        <x:v>47849</x:v>
      </x:c>
      <x:c r="H1793" s="104">
        <x:f t="shared" si="330"/>
        <x:v>34451</x:v>
      </x:c>
      <x:c r="I1793" s="104">
        <x:f>I1797</x:f>
        <x:v>24867</x:v>
      </x:c>
      <x:c r="J1793" s="104">
        <x:f>INT(C1793*I1793)</x:f>
        <x:v>17904</x:v>
      </x:c>
      <x:c r="K1793" s="104">
        <x:f t="shared" si="331"/>
        <x:v>94536</x:v>
      </x:c>
      <x:c r="L1793" s="104">
        <x:f t="shared" si="332"/>
        <x:v>68065</x:v>
      </x:c>
      <x:c r="M1793" s="104"/>
      <x:c r="N1793" s="100"/>
    </x:row>
    <x:row r="1794" spans="1:14" s="5" customFormat="1" ht="19.5" customHeight="1">
      <x:c r="A1794" s="101" t="s">
        <x:v>1478</x:v>
      </x:c>
      <x:c r="B1794" s="101" t="s">
        <x:v>224</x:v>
      </x:c>
      <x:c r="C1794" s="102">
        <x:v>0.20999999999999999</x:v>
      </x:c>
      <x:c r="D1794" s="103" t="s">
        <x:v>220</x:v>
      </x:c>
      <x:c r="E1794" s="104">
        <x:f>E1790</x:f>
        <x:v>18750</x:v>
      </x:c>
      <x:c r="F1794" s="104">
        <x:f>INT(C1794*E1794)</x:f>
        <x:v>3937</x:v>
      </x:c>
      <x:c r="G1794" s="104">
        <x:f>G1790</x:f>
        <x:v>39645</x:v>
      </x:c>
      <x:c r="H1794" s="104">
        <x:f t="shared" si="330"/>
        <x:v>8325</x:v>
      </x:c>
      <x:c r="I1794" s="104">
        <x:f>I1790</x:f>
        <x:v>20758</x:v>
      </x:c>
      <x:c r="J1794" s="104">
        <x:f>INT(C1794*I1794)</x:f>
        <x:v>4359</x:v>
      </x:c>
      <x:c r="K1794" s="104">
        <x:f t="shared" si="331"/>
        <x:v>79153</x:v>
      </x:c>
      <x:c r="L1794" s="104">
        <x:f t="shared" si="332"/>
        <x:v>16621</x:v>
      </x:c>
      <x:c r="M1794" s="104"/>
      <x:c r="N1794" s="100"/>
    </x:row>
    <x:row r="1795" spans="1:14" s="5" customFormat="1" ht="19.5" customHeight="1">
      <x:c r="A1795" s="101" t="s">
        <x:v>153</x:v>
      </x:c>
      <x:c r="B1795" s="101" t="s">
        <x:v>1050</x:v>
      </x:c>
      <x:c r="C1795" s="102">
        <x:f>ROUNDDOWN(C1791*0.5,3)</x:f>
        <x:v>0.23499999999999999</x:v>
      </x:c>
      <x:c r="D1795" s="103" t="s">
        <x:v>250</x:v>
      </x:c>
      <x:c r="E1795" s="104"/>
      <x:c r="F1795" s="104"/>
      <x:c r="G1795" s="104">
        <x:f>G1787</x:f>
        <x:v>189749</x:v>
      </x:c>
      <x:c r="H1795" s="104">
        <x:f t="shared" si="330"/>
        <x:v>44591</x:v>
      </x:c>
      <x:c r="I1795" s="104"/>
      <x:c r="J1795" s="104"/>
      <x:c r="K1795" s="104">
        <x:f t="shared" si="331"/>
        <x:v>189749</x:v>
      </x:c>
      <x:c r="L1795" s="104">
        <x:f t="shared" si="332"/>
        <x:v>44591</x:v>
      </x:c>
      <x:c r="M1795" s="104"/>
      <x:c r="N1795" s="100"/>
    </x:row>
    <x:row r="1796" spans="1:14" s="5" customFormat="1" ht="19.5" customHeight="1">
      <x:c r="A1796" s="101" t="s">
        <x:v>862</x:v>
      </x:c>
      <x:c r="B1796" s="101" t="s">
        <x:v>1050</x:v>
      </x:c>
      <x:c r="C1796" s="102">
        <x:f>ROUNDDOWN(C1792*0.5,3)</x:f>
        <x:v>0.10000000000000001</x:v>
      </x:c>
      <x:c r="D1796" s="103" t="s">
        <x:v>250</x:v>
      </x:c>
      <x:c r="E1796" s="104"/>
      <x:c r="F1796" s="104"/>
      <x:c r="G1796" s="104">
        <x:f>G1788</x:f>
        <x:v>148510</x:v>
      </x:c>
      <x:c r="H1796" s="104">
        <x:f t="shared" si="330"/>
        <x:v>14851</x:v>
      </x:c>
      <x:c r="I1796" s="104"/>
      <x:c r="J1796" s="104"/>
      <x:c r="K1796" s="104">
        <x:f t="shared" si="331"/>
        <x:v>148510</x:v>
      </x:c>
      <x:c r="L1796" s="104">
        <x:f t="shared" si="332"/>
        <x:v>14851</x:v>
      </x:c>
      <x:c r="M1796" s="104"/>
      <x:c r="N1796" s="100"/>
    </x:row>
    <x:row r="1797" spans="1:14" s="5" customFormat="1" ht="19.5" customHeight="1">
      <x:c r="A1797" s="101" t="s">
        <x:v>227</x:v>
      </x:c>
      <x:c r="B1797" s="101" t="s">
        <x:v>1370</x:v>
      </x:c>
      <x:c r="C1797" s="102">
        <x:f>ROUNDDOWN(C1793*0.5,3)</x:f>
        <x:v>0.35999999999999999</x:v>
      </x:c>
      <x:c r="D1797" s="103" t="s">
        <x:v>220</x:v>
      </x:c>
      <x:c r="E1797" s="104">
        <x:f>E1771</x:f>
        <x:v>21820</x:v>
      </x:c>
      <x:c r="F1797" s="104">
        <x:f t="shared" ref="F1797:F1805" si="333">INT(C1797*E1797)</x:f>
        <x:v>7855</x:v>
      </x:c>
      <x:c r="G1797" s="104">
        <x:f>G1771</x:f>
        <x:v>47849</x:v>
      </x:c>
      <x:c r="H1797" s="104">
        <x:f t="shared" si="330"/>
        <x:v>17225</x:v>
      </x:c>
      <x:c r="I1797" s="104">
        <x:f>I1771</x:f>
        <x:v>24867</x:v>
      </x:c>
      <x:c r="J1797" s="104">
        <x:f>INT(C1797*I1797)</x:f>
        <x:v>8952</x:v>
      </x:c>
      <x:c r="K1797" s="104">
        <x:f t="shared" si="331"/>
        <x:v>94536</x:v>
      </x:c>
      <x:c r="L1797" s="104">
        <x:f t="shared" si="332"/>
        <x:v>34032</x:v>
      </x:c>
      <x:c r="M1797" s="104"/>
      <x:c r="N1797" s="100"/>
    </x:row>
    <x:row r="1798" spans="1:14" s="5" customFormat="1" ht="19.5" customHeight="1">
      <x:c r="A1798" s="101" t="s">
        <x:v>1478</x:v>
      </x:c>
      <x:c r="B1798" s="101" t="s">
        <x:v>1303</x:v>
      </x:c>
      <x:c r="C1798" s="102">
        <x:f>ROUNDDOWN(C1794*0.5,3)</x:f>
        <x:v>0.105</x:v>
      </x:c>
      <x:c r="D1798" s="103" t="s">
        <x:v>220</x:v>
      </x:c>
      <x:c r="E1798" s="104">
        <x:f>E1794</x:f>
        <x:v>18750</x:v>
      </x:c>
      <x:c r="F1798" s="104">
        <x:f t="shared" si="333"/>
        <x:v>1968</x:v>
      </x:c>
      <x:c r="G1798" s="104">
        <x:f>G1794</x:f>
        <x:v>39645</x:v>
      </x:c>
      <x:c r="H1798" s="104">
        <x:f t="shared" si="330"/>
        <x:v>4162</x:v>
      </x:c>
      <x:c r="I1798" s="104">
        <x:f>I1794</x:f>
        <x:v>20758</x:v>
      </x:c>
      <x:c r="J1798" s="104">
        <x:f>INT(C1798*I1798)</x:f>
        <x:v>2179</x:v>
      </x:c>
      <x:c r="K1798" s="104">
        <x:f t="shared" si="331"/>
        <x:v>79153</x:v>
      </x:c>
      <x:c r="L1798" s="104">
        <x:f t="shared" si="332"/>
        <x:v>8309</x:v>
      </x:c>
      <x:c r="M1798" s="104"/>
      <x:c r="N1798" s="100"/>
    </x:row>
    <x:row r="1799" spans="1:14" s="5" customFormat="1" ht="19.5" customHeight="1">
      <x:c r="A1799" s="101" t="s">
        <x:v>332</x:v>
      </x:c>
      <x:c r="B1799" s="101" t="str">
        <x:f>B1046</x:f>
        <x:v>삼발이, L=1800</x:v>
      </x:c>
      <x:c r="C1799" s="101">
        <x:f>C1046</x:f>
        <x:v>1</x:v>
      </x:c>
      <x:c r="D1799" s="103" t="s">
        <x:v>261</x:v>
      </x:c>
      <x:c r="E1799" s="104">
        <x:f>E1046</x:f>
        <x:v>11400</x:v>
      </x:c>
      <x:c r="F1799" s="104">
        <x:f t="shared" si="333"/>
        <x:v>11400</x:v>
      </x:c>
      <x:c r="G1799" s="104"/>
      <x:c r="H1799" s="104"/>
      <x:c r="I1799" s="104"/>
      <x:c r="J1799" s="104"/>
      <x:c r="K1799" s="104">
        <x:f t="shared" si="331"/>
        <x:v>11400</x:v>
      </x:c>
      <x:c r="L1799" s="104">
        <x:f t="shared" si="332"/>
        <x:v>11400</x:v>
      </x:c>
      <x:c r="M1799" s="104"/>
      <x:c r="N1799" s="100"/>
    </x:row>
    <x:row r="1800" spans="1:14" s="5" customFormat="1" ht="19.5" customHeight="1">
      <x:c r="A1800" s="101" t="s">
        <x:v>748</x:v>
      </x:c>
      <x:c r="B1800" s="101" t="s">
        <x:v>86</x:v>
      </x:c>
      <x:c r="C1800" s="101">
        <x:f>C1047</x:f>
        <x:v>30</x:v>
      </x:c>
      <x:c r="D1800" s="103" t="s">
        <x:v>266</x:v>
      </x:c>
      <x:c r="E1800" s="104">
        <x:f>E1774</x:f>
        <x:v>400</x:v>
      </x:c>
      <x:c r="F1800" s="104">
        <x:f t="shared" si="333"/>
        <x:v>12000</x:v>
      </x:c>
      <x:c r="G1800" s="104"/>
      <x:c r="H1800" s="104"/>
      <x:c r="I1800" s="104"/>
      <x:c r="J1800" s="104"/>
      <x:c r="K1800" s="104">
        <x:f t="shared" si="331"/>
        <x:v>400</x:v>
      </x:c>
      <x:c r="L1800" s="104">
        <x:f t="shared" si="332"/>
        <x:v>12000</x:v>
      </x:c>
      <x:c r="M1800" s="104"/>
      <x:c r="N1800" s="100"/>
    </x:row>
    <x:row r="1801" spans="1:14" s="5" customFormat="1" ht="19.5" customHeight="1">
      <x:c r="A1801" s="101" t="s">
        <x:v>239</x:v>
      </x:c>
      <x:c r="B1801" s="101" t="s">
        <x:v>1232</x:v>
      </x:c>
      <x:c r="C1801" s="101">
        <x:f>C1048</x:f>
        <x:v>35.700000000000003</x:v>
      </x:c>
      <x:c r="D1801" s="103" t="s">
        <x:v>270</x:v>
      </x:c>
      <x:c r="E1801" s="104">
        <x:f>E1775</x:f>
        <x:v>33.299999999999997</x:v>
      </x:c>
      <x:c r="F1801" s="104">
        <x:f t="shared" si="333"/>
        <x:v>1188</x:v>
      </x:c>
      <x:c r="G1801" s="104"/>
      <x:c r="H1801" s="104"/>
      <x:c r="I1801" s="104"/>
      <x:c r="J1801" s="104"/>
      <x:c r="K1801" s="104">
        <x:f t="shared" si="331"/>
        <x:v>33.299999999999997</x:v>
      </x:c>
      <x:c r="L1801" s="104">
        <x:f t="shared" si="332"/>
        <x:v>1188</x:v>
      </x:c>
      <x:c r="M1801" s="104"/>
      <x:c r="N1801" s="100"/>
    </x:row>
    <x:row r="1802" spans="1:14" s="5" customFormat="1" ht="19.5" customHeight="1">
      <x:c r="A1802" s="101" t="s">
        <x:v>580</x:v>
      </x:c>
      <x:c r="B1802" s="101" t="s">
        <x:v>1337</x:v>
      </x:c>
      <x:c r="C1802" s="101">
        <x:f>C1049</x:f>
        <x:v>11.199999999999999</x:v>
      </x:c>
      <x:c r="D1802" s="103" t="s">
        <x:v>270</x:v>
      </x:c>
      <x:c r="E1802" s="104">
        <x:f>E1776</x:f>
        <x:v>131</x:v>
      </x:c>
      <x:c r="F1802" s="104">
        <x:f t="shared" si="333"/>
        <x:v>1467</x:v>
      </x:c>
      <x:c r="G1802" s="104"/>
      <x:c r="H1802" s="104"/>
      <x:c r="I1802" s="104"/>
      <x:c r="J1802" s="104"/>
      <x:c r="K1802" s="104">
        <x:f t="shared" si="331"/>
        <x:v>131</x:v>
      </x:c>
      <x:c r="L1802" s="104">
        <x:f t="shared" si="332"/>
        <x:v>1467</x:v>
      </x:c>
      <x:c r="M1802" s="104"/>
      <x:c r="N1802" s="100"/>
    </x:row>
    <x:row r="1803" spans="1:14" s="5" customFormat="1" ht="19.5" customHeight="1">
      <x:c r="A1803" s="101" t="s">
        <x:v>190</x:v>
      </x:c>
      <x:c r="B1803" s="101" t="s">
        <x:v>572</x:v>
      </x:c>
      <x:c r="C1803" s="101">
        <x:f>C1050</x:f>
        <x:v>1.8999999999999999</x:v>
      </x:c>
      <x:c r="D1803" s="103" t="s">
        <x:v>266</x:v>
      </x:c>
      <x:c r="E1803" s="104">
        <x:f>E1777</x:f>
        <x:v>1470</x:v>
      </x:c>
      <x:c r="F1803" s="104">
        <x:f t="shared" si="333"/>
        <x:v>2793</x:v>
      </x:c>
      <x:c r="G1803" s="104"/>
      <x:c r="H1803" s="104"/>
      <x:c r="I1803" s="104"/>
      <x:c r="J1803" s="104"/>
      <x:c r="K1803" s="104">
        <x:f t="shared" si="331"/>
        <x:v>1470</x:v>
      </x:c>
      <x:c r="L1803" s="104">
        <x:f t="shared" si="332"/>
        <x:v>2793</x:v>
      </x:c>
      <x:c r="M1803" s="104"/>
      <x:c r="N1803" s="100"/>
    </x:row>
    <x:row r="1804" spans="1:14" s="5" customFormat="1" ht="19.5" customHeight="1">
      <x:c r="A1804" s="101" t="s">
        <x:v>822</x:v>
      </x:c>
      <x:c r="B1804" s="101" t="str">
        <x:f>B1778</x:f>
        <x:v>트럭탑재형크레인 10톤</x:v>
      </x:c>
      <x:c r="C1804" s="102">
        <x:v>2</x:v>
      </x:c>
      <x:c r="D1804" s="103" t="s">
        <x:v>148</x:v>
      </x:c>
      <x:c r="E1804" s="104">
        <x:f>E1051</x:f>
        <x:v>1093</x:v>
      </x:c>
      <x:c r="F1804" s="104">
        <x:f t="shared" si="333"/>
        <x:v>2186</x:v>
      </x:c>
      <x:c r="G1804" s="104">
        <x:f>G1051</x:f>
        <x:v>2313</x:v>
      </x:c>
      <x:c r="H1804" s="104">
        <x:f>INT(C1804*G1804)</x:f>
        <x:v>4626</x:v>
      </x:c>
      <x:c r="I1804" s="104">
        <x:f>I1051</x:f>
        <x:v>1211</x:v>
      </x:c>
      <x:c r="J1804" s="104">
        <x:f>INT(C1804*I1804)</x:f>
        <x:v>2422</x:v>
      </x:c>
      <x:c r="K1804" s="104">
        <x:f t="shared" si="331"/>
        <x:v>4617</x:v>
      </x:c>
      <x:c r="L1804" s="104">
        <x:f t="shared" si="332"/>
        <x:v>9234</x:v>
      </x:c>
      <x:c r="M1804" s="104"/>
      <x:c r="N1804" s="100"/>
    </x:row>
    <x:row r="1805" spans="1:14" s="5" customFormat="1" ht="19.5" customHeight="1">
      <x:c r="A1805" s="101" t="s">
        <x:v>540</x:v>
      </x:c>
      <x:c r="B1805" s="101" t="str">
        <x:f>B1779</x:f>
        <x:v>트럭탑재형크레인10톤, 10km</x:v>
      </x:c>
      <x:c r="C1805" s="102">
        <x:v>2</x:v>
      </x:c>
      <x:c r="D1805" s="103" t="s">
        <x:v>148</x:v>
      </x:c>
      <x:c r="E1805" s="104">
        <x:f>E1052</x:f>
        <x:v>2137</x:v>
      </x:c>
      <x:c r="F1805" s="104">
        <x:f t="shared" si="333"/>
        <x:v>4274</x:v>
      </x:c>
      <x:c r="G1805" s="104">
        <x:f>G1052</x:f>
        <x:v>4520</x:v>
      </x:c>
      <x:c r="H1805" s="104">
        <x:f>INT(C1805*G1805)</x:f>
        <x:v>9040</x:v>
      </x:c>
      <x:c r="I1805" s="104">
        <x:f>I1052</x:f>
        <x:v>2366</x:v>
      </x:c>
      <x:c r="J1805" s="104">
        <x:f>INT(C1805*I1805)</x:f>
        <x:v>4732</x:v>
      </x:c>
      <x:c r="K1805" s="104">
        <x:f t="shared" si="331"/>
        <x:v>9023</x:v>
      </x:c>
      <x:c r="L1805" s="104">
        <x:f t="shared" si="332"/>
        <x:v>18046</x:v>
      </x:c>
      <x:c r="M1805" s="104"/>
      <x:c r="N1805" s="100"/>
    </x:row>
    <x:row r="1806" spans="1:14" s="5" customFormat="1" ht="19.5" customHeight="1">
      <x:c r="A1806" s="101" t="s">
        <x:v>533</x:v>
      </x:c>
      <x:c r="B1806" s="101"/>
      <x:c r="C1806" s="102"/>
      <x:c r="D1806" s="103"/>
      <x:c r="E1806" s="104"/>
      <x:c r="F1806" s="104">
        <x:f>SUM(F1783:F1805)</x:f>
        <x:v>106072</x:v>
      </x:c>
      <x:c r="G1806" s="104"/>
      <x:c r="H1806" s="104">
        <x:f>SUM(H1783:H1805)</x:f>
        <x:v>595177</x:v>
      </x:c>
      <x:c r="I1806" s="104"/>
      <x:c r="J1806" s="104">
        <x:f>SUM(J1783:J1805)</x:f>
        <x:v>87411</x:v>
      </x:c>
      <x:c r="K1806" s="104"/>
      <x:c r="L1806" s="104">
        <x:f>SUM(F1806,H1806,J1806)</x:f>
        <x:v>788660</x:v>
      </x:c>
      <x:c r="M1806" s="104"/>
      <x:c r="N1806" s="100"/>
    </x:row>
    <x:row r="1807" spans="1:14" s="5" customFormat="1" ht="19.5" customHeight="1">
      <x:c r="A1807" s="105"/>
      <x:c r="B1807" s="105"/>
      <x:c r="C1807" s="106"/>
      <x:c r="D1807" s="107"/>
      <x:c r="E1807" s="108"/>
      <x:c r="F1807" s="108"/>
      <x:c r="G1807" s="108"/>
      <x:c r="H1807" s="108"/>
      <x:c r="I1807" s="108"/>
      <x:c r="J1807" s="108"/>
      <x:c r="K1807" s="108"/>
      <x:c r="L1807" s="108"/>
      <x:c r="M1807" s="108"/>
      <x:c r="N1807" s="100"/>
    </x:row>
    <x:row r="1808" spans="1:14" s="5" customFormat="1" ht="23.899999999999999">
      <x:c r="A1808" s="113" t="s">
        <x:v>1307</x:v>
      </x:c>
      <x:c r="B1808" s="96" t="s">
        <x:v>297</x:v>
      </x:c>
      <x:c r="C1808" s="97"/>
      <x:c r="D1808" s="98" t="s">
        <x:v>148</x:v>
      </x:c>
      <x:c r="E1808" s="99"/>
      <x:c r="F1808" s="99"/>
      <x:c r="G1808" s="99"/>
      <x:c r="H1808" s="99"/>
      <x:c r="I1808" s="99"/>
      <x:c r="J1808" s="99"/>
      <x:c r="K1808" s="99"/>
      <x:c r="L1808" s="99"/>
      <x:c r="M1808" s="99"/>
      <x:c r="N1808" s="100"/>
    </x:row>
    <x:row r="1809" spans="1:14" s="5" customFormat="1" ht="19.5" customHeight="1">
      <x:c r="A1809" s="101" t="s">
        <x:v>153</x:v>
      </x:c>
      <x:c r="B1809" s="101" t="s">
        <x:v>281</x:v>
      </x:c>
      <x:c r="C1809" s="102">
        <x:v>0.67000000000000004</x:v>
      </x:c>
      <x:c r="D1809" s="103" t="s">
        <x:v>250</x:v>
      </x:c>
      <x:c r="E1809" s="104"/>
      <x:c r="F1809" s="104"/>
      <x:c r="G1809" s="104">
        <x:f>G1787</x:f>
        <x:v>189749</x:v>
      </x:c>
      <x:c r="H1809" s="104">
        <x:f t="shared" ref="H1809:H1824" si="334">INT(C1809*G1809)</x:f>
        <x:v>127131</x:v>
      </x:c>
      <x:c r="I1809" s="104"/>
      <x:c r="J1809" s="104"/>
      <x:c r="K1809" s="104">
        <x:f t="shared" ref="K1809:K1831" si="335">SUM(E1809,G1809,I1809)</x:f>
        <x:v>189749</x:v>
      </x:c>
      <x:c r="L1809" s="104">
        <x:f t="shared" ref="L1809:L1831" si="336">SUM(F1809,H1809,J1809)</x:f>
        <x:v>127131</x:v>
      </x:c>
      <x:c r="M1809" s="104"/>
      <x:c r="N1809" s="100"/>
    </x:row>
    <x:row r="1810" spans="1:14" s="5" customFormat="1" ht="19.5" customHeight="1">
      <x:c r="A1810" s="101" t="s">
        <x:v>862</x:v>
      </x:c>
      <x:c r="B1810" s="101" t="s">
        <x:v>281</x:v>
      </x:c>
      <x:c r="C1810" s="102">
        <x:v>0.13</x:v>
      </x:c>
      <x:c r="D1810" s="103" t="s">
        <x:v>250</x:v>
      </x:c>
      <x:c r="E1810" s="104"/>
      <x:c r="F1810" s="104"/>
      <x:c r="G1810" s="104">
        <x:f>G1788</x:f>
        <x:v>148510</x:v>
      </x:c>
      <x:c r="H1810" s="104">
        <x:f t="shared" si="334"/>
        <x:v>19306</x:v>
      </x:c>
      <x:c r="I1810" s="104"/>
      <x:c r="J1810" s="104"/>
      <x:c r="K1810" s="104">
        <x:f t="shared" si="335"/>
        <x:v>148510</x:v>
      </x:c>
      <x:c r="L1810" s="104">
        <x:f t="shared" si="336"/>
        <x:v>19306</x:v>
      </x:c>
      <x:c r="M1810" s="104"/>
      <x:c r="N1810" s="100"/>
    </x:row>
    <x:row r="1811" spans="1:14" s="5" customFormat="1" ht="19.5" customHeight="1">
      <x:c r="A1811" s="101" t="s">
        <x:v>227</x:v>
      </x:c>
      <x:c r="B1811" s="101" t="s">
        <x:v>110</x:v>
      </x:c>
      <x:c r="C1811" s="102">
        <x:v>0.94999999999999996</x:v>
      </x:c>
      <x:c r="D1811" s="103" t="s">
        <x:v>220</x:v>
      </x:c>
      <x:c r="E1811" s="104">
        <x:f>E1785</x:f>
        <x:v>21820</x:v>
      </x:c>
      <x:c r="F1811" s="104">
        <x:f>INT(C1811*E1811)</x:f>
        <x:v>20729</x:v>
      </x:c>
      <x:c r="G1811" s="104">
        <x:f>G1785</x:f>
        <x:v>47849</x:v>
      </x:c>
      <x:c r="H1811" s="104">
        <x:f t="shared" si="334"/>
        <x:v>45456</x:v>
      </x:c>
      <x:c r="I1811" s="104">
        <x:f>I1785</x:f>
        <x:v>24867</x:v>
      </x:c>
      <x:c r="J1811" s="104">
        <x:f>INT(C1811*I1811)</x:f>
        <x:v>23623</x:v>
      </x:c>
      <x:c r="K1811" s="104">
        <x:f t="shared" si="335"/>
        <x:v>94536</x:v>
      </x:c>
      <x:c r="L1811" s="104">
        <x:f t="shared" si="336"/>
        <x:v>89808</x:v>
      </x:c>
      <x:c r="M1811" s="104"/>
      <x:c r="N1811" s="100"/>
    </x:row>
    <x:row r="1812" spans="1:14" s="5" customFormat="1" ht="19.5" customHeight="1">
      <x:c r="A1812" s="101" t="s">
        <x:v>1478</x:v>
      </x:c>
      <x:c r="B1812" s="101" t="s">
        <x:v>224</x:v>
      </x:c>
      <x:c r="C1812" s="102">
        <x:v>0.19</x:v>
      </x:c>
      <x:c r="D1812" s="103" t="s">
        <x:v>220</x:v>
      </x:c>
      <x:c r="E1812" s="104">
        <x:f>E1786</x:f>
        <x:v>18750</x:v>
      </x:c>
      <x:c r="F1812" s="104">
        <x:f>INT(C1812*E1812)</x:f>
        <x:v>3562</x:v>
      </x:c>
      <x:c r="G1812" s="104">
        <x:f>G1786</x:f>
        <x:v>39645</x:v>
      </x:c>
      <x:c r="H1812" s="104">
        <x:f t="shared" si="334"/>
        <x:v>7532</x:v>
      </x:c>
      <x:c r="I1812" s="104">
        <x:f>I1786</x:f>
        <x:v>20758</x:v>
      </x:c>
      <x:c r="J1812" s="104">
        <x:f>INT(C1812*I1812)</x:f>
        <x:v>3944</x:v>
      </x:c>
      <x:c r="K1812" s="104">
        <x:f t="shared" si="335"/>
        <x:v>79153</x:v>
      </x:c>
      <x:c r="L1812" s="104">
        <x:f t="shared" si="336"/>
        <x:v>15038</x:v>
      </x:c>
      <x:c r="M1812" s="104"/>
      <x:c r="N1812" s="100"/>
    </x:row>
    <x:row r="1813" spans="1:14" s="5" customFormat="1" ht="19.5" customHeight="1">
      <x:c r="A1813" s="101" t="s">
        <x:v>153</x:v>
      </x:c>
      <x:c r="B1813" s="101" t="s">
        <x:v>1251</x:v>
      </x:c>
      <x:c r="C1813" s="102">
        <x:f>ROUNDDOWN(C1809*0.7,3)</x:f>
        <x:v>0.46899999999999997</x:v>
      </x:c>
      <x:c r="D1813" s="103" t="s">
        <x:v>250</x:v>
      </x:c>
      <x:c r="E1813" s="104"/>
      <x:c r="F1813" s="104"/>
      <x:c r="G1813" s="104">
        <x:f>G1809</x:f>
        <x:v>189749</x:v>
      </x:c>
      <x:c r="H1813" s="104">
        <x:f t="shared" si="334"/>
        <x:v>88992</x:v>
      </x:c>
      <x:c r="I1813" s="104"/>
      <x:c r="J1813" s="104"/>
      <x:c r="K1813" s="104">
        <x:f t="shared" si="335"/>
        <x:v>189749</x:v>
      </x:c>
      <x:c r="L1813" s="104">
        <x:f t="shared" si="336"/>
        <x:v>88992</x:v>
      </x:c>
      <x:c r="M1813" s="104"/>
      <x:c r="N1813" s="100"/>
    </x:row>
    <x:row r="1814" spans="1:14" s="5" customFormat="1" ht="19.5" customHeight="1">
      <x:c r="A1814" s="101" t="s">
        <x:v>862</x:v>
      </x:c>
      <x:c r="B1814" s="101" t="s">
        <x:v>1251</x:v>
      </x:c>
      <x:c r="C1814" s="102">
        <x:f>ROUNDDOWN(C1810*0.7,3)</x:f>
        <x:v>0.090999999999999992</x:v>
      </x:c>
      <x:c r="D1814" s="103" t="s">
        <x:v>250</x:v>
      </x:c>
      <x:c r="E1814" s="104"/>
      <x:c r="F1814" s="104"/>
      <x:c r="G1814" s="104">
        <x:f>G1810</x:f>
        <x:v>148510</x:v>
      </x:c>
      <x:c r="H1814" s="104">
        <x:f t="shared" si="334"/>
        <x:v>13514</x:v>
      </x:c>
      <x:c r="I1814" s="104"/>
      <x:c r="J1814" s="104"/>
      <x:c r="K1814" s="104">
        <x:f t="shared" si="335"/>
        <x:v>148510</x:v>
      </x:c>
      <x:c r="L1814" s="104">
        <x:f t="shared" si="336"/>
        <x:v>13514</x:v>
      </x:c>
      <x:c r="M1814" s="104"/>
      <x:c r="N1814" s="100"/>
    </x:row>
    <x:row r="1815" spans="1:14" s="5" customFormat="1" ht="19.5" customHeight="1">
      <x:c r="A1815" s="101" t="s">
        <x:v>227</x:v>
      </x:c>
      <x:c r="B1815" s="101" t="s">
        <x:v>1165</x:v>
      </x:c>
      <x:c r="C1815" s="102">
        <x:f>ROUNDDOWN(C1811*0.7,3)</x:f>
        <x:v>0.66500000000000004</x:v>
      </x:c>
      <x:c r="D1815" s="103" t="s">
        <x:v>220</x:v>
      </x:c>
      <x:c r="E1815" s="104">
        <x:f>E1811</x:f>
        <x:v>21820</x:v>
      </x:c>
      <x:c r="F1815" s="104">
        <x:f>INT(C1815*E1815)</x:f>
        <x:v>14510</x:v>
      </x:c>
      <x:c r="G1815" s="104">
        <x:f>G1811</x:f>
        <x:v>47849</x:v>
      </x:c>
      <x:c r="H1815" s="104">
        <x:f t="shared" si="334"/>
        <x:v>31819</x:v>
      </x:c>
      <x:c r="I1815" s="104">
        <x:f>I1811</x:f>
        <x:v>24867</x:v>
      </x:c>
      <x:c r="J1815" s="104">
        <x:f>INT(C1815*I1815)</x:f>
        <x:v>16536</x:v>
      </x:c>
      <x:c r="K1815" s="104">
        <x:f t="shared" si="335"/>
        <x:v>94536</x:v>
      </x:c>
      <x:c r="L1815" s="104">
        <x:f t="shared" si="336"/>
        <x:v>62865</x:v>
      </x:c>
      <x:c r="M1815" s="104"/>
      <x:c r="N1815" s="100"/>
    </x:row>
    <x:row r="1816" spans="1:14" s="5" customFormat="1" ht="19.5" customHeight="1">
      <x:c r="A1816" s="101" t="s">
        <x:v>1478</x:v>
      </x:c>
      <x:c r="B1816" s="101" t="s">
        <x:v>1114</x:v>
      </x:c>
      <x:c r="C1816" s="102">
        <x:f>ROUNDDOWN(C1812*0.7,3)</x:f>
        <x:v>0.13300000000000001</x:v>
      </x:c>
      <x:c r="D1816" s="103" t="s">
        <x:v>220</x:v>
      </x:c>
      <x:c r="E1816" s="104">
        <x:f>E1812</x:f>
        <x:v>18750</x:v>
      </x:c>
      <x:c r="F1816" s="104">
        <x:f>INT(C1816*E1816)</x:f>
        <x:v>2493</x:v>
      </x:c>
      <x:c r="G1816" s="104">
        <x:f>G1812</x:f>
        <x:v>39645</x:v>
      </x:c>
      <x:c r="H1816" s="104">
        <x:f t="shared" si="334"/>
        <x:v>5272</x:v>
      </x:c>
      <x:c r="I1816" s="104">
        <x:f>I1812</x:f>
        <x:v>20758</x:v>
      </x:c>
      <x:c r="J1816" s="104">
        <x:f>INT(C1816*I1816)</x:f>
        <x:v>2760</x:v>
      </x:c>
      <x:c r="K1816" s="104">
        <x:f t="shared" si="335"/>
        <x:v>79153</x:v>
      </x:c>
      <x:c r="L1816" s="104">
        <x:f t="shared" si="336"/>
        <x:v>10525</x:v>
      </x:c>
      <x:c r="M1816" s="104"/>
      <x:c r="N1816" s="100"/>
    </x:row>
    <x:row r="1817" spans="1:14" s="5" customFormat="1" ht="19.5" customHeight="1">
      <x:c r="A1817" s="101" t="s">
        <x:v>153</x:v>
      </x:c>
      <x:c r="B1817" s="101" t="s">
        <x:v>229</x:v>
      </x:c>
      <x:c r="C1817" s="102">
        <x:v>0.56000000000000005</x:v>
      </x:c>
      <x:c r="D1817" s="103" t="s">
        <x:v>250</x:v>
      </x:c>
      <x:c r="E1817" s="104"/>
      <x:c r="F1817" s="104"/>
      <x:c r="G1817" s="104">
        <x:f>G1809</x:f>
        <x:v>189749</x:v>
      </x:c>
      <x:c r="H1817" s="104">
        <x:f t="shared" si="334"/>
        <x:v>106259</x:v>
      </x:c>
      <x:c r="I1817" s="104"/>
      <x:c r="J1817" s="104"/>
      <x:c r="K1817" s="104">
        <x:f t="shared" si="335"/>
        <x:v>189749</x:v>
      </x:c>
      <x:c r="L1817" s="104">
        <x:f t="shared" si="336"/>
        <x:v>106259</x:v>
      </x:c>
      <x:c r="M1817" s="104"/>
      <x:c r="N1817" s="100"/>
    </x:row>
    <x:row r="1818" spans="1:14" s="5" customFormat="1" ht="19.5" customHeight="1">
      <x:c r="A1818" s="101" t="s">
        <x:v>862</x:v>
      </x:c>
      <x:c r="B1818" s="101" t="s">
        <x:v>229</x:v>
      </x:c>
      <x:c r="C1818" s="102">
        <x:v>0.22</x:v>
      </x:c>
      <x:c r="D1818" s="103" t="s">
        <x:v>250</x:v>
      </x:c>
      <x:c r="E1818" s="104"/>
      <x:c r="F1818" s="104"/>
      <x:c r="G1818" s="104">
        <x:f>G1810</x:f>
        <x:v>148510</x:v>
      </x:c>
      <x:c r="H1818" s="104">
        <x:f t="shared" si="334"/>
        <x:v>32672</x:v>
      </x:c>
      <x:c r="I1818" s="104"/>
      <x:c r="J1818" s="104"/>
      <x:c r="K1818" s="104">
        <x:f t="shared" si="335"/>
        <x:v>148510</x:v>
      </x:c>
      <x:c r="L1818" s="104">
        <x:f t="shared" si="336"/>
        <x:v>32672</x:v>
      </x:c>
      <x:c r="M1818" s="104"/>
      <x:c r="N1818" s="100"/>
    </x:row>
    <x:row r="1819" spans="1:14" s="5" customFormat="1" ht="19.5" customHeight="1">
      <x:c r="A1819" s="101" t="s">
        <x:v>227</x:v>
      </x:c>
      <x:c r="B1819" s="101" t="s">
        <x:v>1079</x:v>
      </x:c>
      <x:c r="C1819" s="102">
        <x:v>0.84999999999999998</x:v>
      </x:c>
      <x:c r="D1819" s="103" t="s">
        <x:v>220</x:v>
      </x:c>
      <x:c r="E1819" s="104">
        <x:f>E1823</x:f>
        <x:v>21820</x:v>
      </x:c>
      <x:c r="F1819" s="104">
        <x:f>INT(C1819*E1819)</x:f>
        <x:v>18547</x:v>
      </x:c>
      <x:c r="G1819" s="104">
        <x:f>G1823</x:f>
        <x:v>47849</x:v>
      </x:c>
      <x:c r="H1819" s="104">
        <x:f t="shared" si="334"/>
        <x:v>40671</x:v>
      </x:c>
      <x:c r="I1819" s="104">
        <x:f>I1823</x:f>
        <x:v>24867</x:v>
      </x:c>
      <x:c r="J1819" s="104">
        <x:f>INT(C1819*I1819)</x:f>
        <x:v>21136</x:v>
      </x:c>
      <x:c r="K1819" s="104">
        <x:f t="shared" si="335"/>
        <x:v>94536</x:v>
      </x:c>
      <x:c r="L1819" s="104">
        <x:f t="shared" si="336"/>
        <x:v>80354</x:v>
      </x:c>
      <x:c r="M1819" s="104"/>
      <x:c r="N1819" s="100"/>
    </x:row>
    <x:row r="1820" spans="1:14" s="5" customFormat="1" ht="19.5" customHeight="1">
      <x:c r="A1820" s="101" t="s">
        <x:v>1478</x:v>
      </x:c>
      <x:c r="B1820" s="101" t="s">
        <x:v>224</x:v>
      </x:c>
      <x:c r="C1820" s="102">
        <x:v>0.26000000000000001</x:v>
      </x:c>
      <x:c r="D1820" s="103" t="s">
        <x:v>220</x:v>
      </x:c>
      <x:c r="E1820" s="104">
        <x:f>E1816</x:f>
        <x:v>18750</x:v>
      </x:c>
      <x:c r="F1820" s="104">
        <x:f>INT(C1820*E1820)</x:f>
        <x:v>4875</x:v>
      </x:c>
      <x:c r="G1820" s="104">
        <x:f>G1816</x:f>
        <x:v>39645</x:v>
      </x:c>
      <x:c r="H1820" s="104">
        <x:f t="shared" si="334"/>
        <x:v>10307</x:v>
      </x:c>
      <x:c r="I1820" s="104">
        <x:f>I1816</x:f>
        <x:v>20758</x:v>
      </x:c>
      <x:c r="J1820" s="104">
        <x:f>INT(C1820*I1820)</x:f>
        <x:v>5397</x:v>
      </x:c>
      <x:c r="K1820" s="104">
        <x:f t="shared" si="335"/>
        <x:v>79153</x:v>
      </x:c>
      <x:c r="L1820" s="104">
        <x:f t="shared" si="336"/>
        <x:v>20579</x:v>
      </x:c>
      <x:c r="M1820" s="104"/>
      <x:c r="N1820" s="100"/>
    </x:row>
    <x:row r="1821" spans="1:14" s="5" customFormat="1" ht="19.5" customHeight="1">
      <x:c r="A1821" s="101" t="s">
        <x:v>153</x:v>
      </x:c>
      <x:c r="B1821" s="101" t="s">
        <x:v>1050</x:v>
      </x:c>
      <x:c r="C1821" s="102">
        <x:f>ROUNDDOWN(C1817*0.5,3)</x:f>
        <x:v>0.28000000000000003</x:v>
      </x:c>
      <x:c r="D1821" s="103" t="s">
        <x:v>250</x:v>
      </x:c>
      <x:c r="E1821" s="104"/>
      <x:c r="F1821" s="104"/>
      <x:c r="G1821" s="104">
        <x:f>G1813</x:f>
        <x:v>189749</x:v>
      </x:c>
      <x:c r="H1821" s="104">
        <x:f t="shared" si="334"/>
        <x:v>53129</x:v>
      </x:c>
      <x:c r="I1821" s="104"/>
      <x:c r="J1821" s="104"/>
      <x:c r="K1821" s="104">
        <x:f t="shared" si="335"/>
        <x:v>189749</x:v>
      </x:c>
      <x:c r="L1821" s="104">
        <x:f t="shared" si="336"/>
        <x:v>53129</x:v>
      </x:c>
      <x:c r="M1821" s="104"/>
      <x:c r="N1821" s="100"/>
    </x:row>
    <x:row r="1822" spans="1:14" s="5" customFormat="1" ht="19.5" customHeight="1">
      <x:c r="A1822" s="101" t="s">
        <x:v>862</x:v>
      </x:c>
      <x:c r="B1822" s="101" t="s">
        <x:v>1050</x:v>
      </x:c>
      <x:c r="C1822" s="102">
        <x:f>ROUNDDOWN(C1818*0.5,3)</x:f>
        <x:v>0.11</x:v>
      </x:c>
      <x:c r="D1822" s="103" t="s">
        <x:v>250</x:v>
      </x:c>
      <x:c r="E1822" s="104"/>
      <x:c r="F1822" s="104"/>
      <x:c r="G1822" s="104">
        <x:f>G1814</x:f>
        <x:v>148510</x:v>
      </x:c>
      <x:c r="H1822" s="104">
        <x:f t="shared" si="334"/>
        <x:v>16336</x:v>
      </x:c>
      <x:c r="I1822" s="104"/>
      <x:c r="J1822" s="104"/>
      <x:c r="K1822" s="104">
        <x:f t="shared" si="335"/>
        <x:v>148510</x:v>
      </x:c>
      <x:c r="L1822" s="104">
        <x:f t="shared" si="336"/>
        <x:v>16336</x:v>
      </x:c>
      <x:c r="M1822" s="104"/>
      <x:c r="N1822" s="100"/>
    </x:row>
    <x:row r="1823" spans="1:14" s="5" customFormat="1" ht="19.5" customHeight="1">
      <x:c r="A1823" s="101" t="s">
        <x:v>227</x:v>
      </x:c>
      <x:c r="B1823" s="101" t="s">
        <x:v>1370</x:v>
      </x:c>
      <x:c r="C1823" s="102">
        <x:f>ROUNDDOWN(C1819*0.5,3)</x:f>
        <x:v>0.42499999999999999</x:v>
      </x:c>
      <x:c r="D1823" s="103" t="s">
        <x:v>220</x:v>
      </x:c>
      <x:c r="E1823" s="104">
        <x:f>E1797</x:f>
        <x:v>21820</x:v>
      </x:c>
      <x:c r="F1823" s="104">
        <x:f t="shared" ref="F1823:F1831" si="337">INT(C1823*E1823)</x:f>
        <x:v>9273</x:v>
      </x:c>
      <x:c r="G1823" s="104">
        <x:f>G1797</x:f>
        <x:v>47849</x:v>
      </x:c>
      <x:c r="H1823" s="104">
        <x:f t="shared" si="334"/>
        <x:v>20335</x:v>
      </x:c>
      <x:c r="I1823" s="104">
        <x:f>I1797</x:f>
        <x:v>24867</x:v>
      </x:c>
      <x:c r="J1823" s="104">
        <x:f>INT(C1823*I1823)</x:f>
        <x:v>10568</x:v>
      </x:c>
      <x:c r="K1823" s="104">
        <x:f t="shared" si="335"/>
        <x:v>94536</x:v>
      </x:c>
      <x:c r="L1823" s="104">
        <x:f t="shared" si="336"/>
        <x:v>40176</x:v>
      </x:c>
      <x:c r="M1823" s="104"/>
      <x:c r="N1823" s="100"/>
    </x:row>
    <x:row r="1824" spans="1:14" s="5" customFormat="1" ht="19.5" customHeight="1">
      <x:c r="A1824" s="101" t="s">
        <x:v>1478</x:v>
      </x:c>
      <x:c r="B1824" s="101" t="s">
        <x:v>1303</x:v>
      </x:c>
      <x:c r="C1824" s="102">
        <x:f>ROUNDDOWN(C1820*0.5,3)</x:f>
        <x:v>0.13</x:v>
      </x:c>
      <x:c r="D1824" s="103" t="s">
        <x:v>220</x:v>
      </x:c>
      <x:c r="E1824" s="104">
        <x:f>E1820</x:f>
        <x:v>18750</x:v>
      </x:c>
      <x:c r="F1824" s="104">
        <x:f t="shared" si="337"/>
        <x:v>2437</x:v>
      </x:c>
      <x:c r="G1824" s="104">
        <x:f>G1820</x:f>
        <x:v>39645</x:v>
      </x:c>
      <x:c r="H1824" s="104">
        <x:f t="shared" si="334"/>
        <x:v>5153</x:v>
      </x:c>
      <x:c r="I1824" s="104">
        <x:f>I1820</x:f>
        <x:v>20758</x:v>
      </x:c>
      <x:c r="J1824" s="104">
        <x:f>INT(C1824*I1824)</x:f>
        <x:v>2698</x:v>
      </x:c>
      <x:c r="K1824" s="104">
        <x:f t="shared" si="335"/>
        <x:v>79153</x:v>
      </x:c>
      <x:c r="L1824" s="104">
        <x:f t="shared" si="336"/>
        <x:v>10288</x:v>
      </x:c>
      <x:c r="M1824" s="104"/>
      <x:c r="N1824" s="100"/>
    </x:row>
    <x:row r="1825" spans="1:14" s="5" customFormat="1" ht="19.5" customHeight="1">
      <x:c r="A1825" s="101" t="s">
        <x:v>332</x:v>
      </x:c>
      <x:c r="B1825" s="101" t="str">
        <x:f>B1064</x:f>
        <x:v>삼발이, L=1800</x:v>
      </x:c>
      <x:c r="C1825" s="101">
        <x:f>C1064</x:f>
        <x:v>1</x:v>
      </x:c>
      <x:c r="D1825" s="103" t="s">
        <x:v>261</x:v>
      </x:c>
      <x:c r="E1825" s="104">
        <x:f>E1064</x:f>
        <x:v>11400</x:v>
      </x:c>
      <x:c r="F1825" s="104">
        <x:f t="shared" si="337"/>
        <x:v>11400</x:v>
      </x:c>
      <x:c r="G1825" s="104"/>
      <x:c r="H1825" s="104"/>
      <x:c r="I1825" s="104"/>
      <x:c r="J1825" s="104"/>
      <x:c r="K1825" s="104">
        <x:f t="shared" si="335"/>
        <x:v>11400</x:v>
      </x:c>
      <x:c r="L1825" s="104">
        <x:f t="shared" si="336"/>
        <x:v>11400</x:v>
      </x:c>
      <x:c r="M1825" s="104"/>
      <x:c r="N1825" s="100"/>
    </x:row>
    <x:row r="1826" spans="1:14" s="5" customFormat="1" ht="19.5" customHeight="1">
      <x:c r="A1826" s="101" t="s">
        <x:v>748</x:v>
      </x:c>
      <x:c r="B1826" s="101" t="s">
        <x:v>86</x:v>
      </x:c>
      <x:c r="C1826" s="101">
        <x:f>C1065</x:f>
        <x:v>30</x:v>
      </x:c>
      <x:c r="D1826" s="103" t="s">
        <x:v>266</x:v>
      </x:c>
      <x:c r="E1826" s="104">
        <x:f>E1800</x:f>
        <x:v>400</x:v>
      </x:c>
      <x:c r="F1826" s="104">
        <x:f t="shared" si="337"/>
        <x:v>12000</x:v>
      </x:c>
      <x:c r="G1826" s="104"/>
      <x:c r="H1826" s="104"/>
      <x:c r="I1826" s="104"/>
      <x:c r="J1826" s="104"/>
      <x:c r="K1826" s="104">
        <x:f t="shared" si="335"/>
        <x:v>400</x:v>
      </x:c>
      <x:c r="L1826" s="104">
        <x:f t="shared" si="336"/>
        <x:v>12000</x:v>
      </x:c>
      <x:c r="M1826" s="104"/>
      <x:c r="N1826" s="100"/>
    </x:row>
    <x:row r="1827" spans="1:14" s="5" customFormat="1" ht="19.5" customHeight="1">
      <x:c r="A1827" s="101" t="s">
        <x:v>239</x:v>
      </x:c>
      <x:c r="B1827" s="101" t="s">
        <x:v>1232</x:v>
      </x:c>
      <x:c r="C1827" s="101">
        <x:f>C1066</x:f>
        <x:v>38</x:v>
      </x:c>
      <x:c r="D1827" s="103" t="s">
        <x:v>270</x:v>
      </x:c>
      <x:c r="E1827" s="104">
        <x:f>E1801</x:f>
        <x:v>33.299999999999997</x:v>
      </x:c>
      <x:c r="F1827" s="104">
        <x:f t="shared" si="337"/>
        <x:v>1265</x:v>
      </x:c>
      <x:c r="G1827" s="104"/>
      <x:c r="H1827" s="104"/>
      <x:c r="I1827" s="104"/>
      <x:c r="J1827" s="104"/>
      <x:c r="K1827" s="104">
        <x:f t="shared" si="335"/>
        <x:v>33.299999999999997</x:v>
      </x:c>
      <x:c r="L1827" s="104">
        <x:f t="shared" si="336"/>
        <x:v>1265</x:v>
      </x:c>
      <x:c r="M1827" s="104"/>
      <x:c r="N1827" s="100"/>
    </x:row>
    <x:row r="1828" spans="1:14" s="5" customFormat="1" ht="19.5" customHeight="1">
      <x:c r="A1828" s="101" t="s">
        <x:v>580</x:v>
      </x:c>
      <x:c r="B1828" s="101" t="s">
        <x:v>1337</x:v>
      </x:c>
      <x:c r="C1828" s="101">
        <x:f>C1067</x:f>
        <x:v>12.199999999999999</x:v>
      </x:c>
      <x:c r="D1828" s="103" t="s">
        <x:v>270</x:v>
      </x:c>
      <x:c r="E1828" s="104">
        <x:f>E1802</x:f>
        <x:v>131</x:v>
      </x:c>
      <x:c r="F1828" s="104">
        <x:f t="shared" si="337"/>
        <x:v>1598</x:v>
      </x:c>
      <x:c r="G1828" s="104"/>
      <x:c r="H1828" s="104"/>
      <x:c r="I1828" s="104"/>
      <x:c r="J1828" s="104"/>
      <x:c r="K1828" s="104">
        <x:f t="shared" si="335"/>
        <x:v>131</x:v>
      </x:c>
      <x:c r="L1828" s="104">
        <x:f t="shared" si="336"/>
        <x:v>1598</x:v>
      </x:c>
      <x:c r="M1828" s="104"/>
      <x:c r="N1828" s="100"/>
    </x:row>
    <x:row r="1829" spans="1:14" s="5" customFormat="1" ht="19.5" customHeight="1">
      <x:c r="A1829" s="101" t="s">
        <x:v>190</x:v>
      </x:c>
      <x:c r="B1829" s="101" t="s">
        <x:v>572</x:v>
      </x:c>
      <x:c r="C1829" s="101">
        <x:f>C1068</x:f>
        <x:v>2.0699999999999998</x:v>
      </x:c>
      <x:c r="D1829" s="103" t="s">
        <x:v>266</x:v>
      </x:c>
      <x:c r="E1829" s="104">
        <x:f>E1803</x:f>
        <x:v>1470</x:v>
      </x:c>
      <x:c r="F1829" s="104">
        <x:f t="shared" si="337"/>
        <x:v>3042</x:v>
      </x:c>
      <x:c r="G1829" s="104"/>
      <x:c r="H1829" s="104"/>
      <x:c r="I1829" s="104"/>
      <x:c r="J1829" s="104"/>
      <x:c r="K1829" s="104">
        <x:f t="shared" si="335"/>
        <x:v>1470</x:v>
      </x:c>
      <x:c r="L1829" s="104">
        <x:f t="shared" si="336"/>
        <x:v>3042</x:v>
      </x:c>
      <x:c r="M1829" s="104"/>
      <x:c r="N1829" s="100"/>
    </x:row>
    <x:row r="1830" spans="1:14" s="5" customFormat="1" ht="19.5" customHeight="1">
      <x:c r="A1830" s="101" t="s">
        <x:v>822</x:v>
      </x:c>
      <x:c r="B1830" s="101" t="str">
        <x:f>B1804</x:f>
        <x:v>트럭탑재형크레인 10톤</x:v>
      </x:c>
      <x:c r="C1830" s="102">
        <x:v>2</x:v>
      </x:c>
      <x:c r="D1830" s="103" t="s">
        <x:v>148</x:v>
      </x:c>
      <x:c r="E1830" s="104">
        <x:f>E1069</x:f>
        <x:v>1093</x:v>
      </x:c>
      <x:c r="F1830" s="104">
        <x:f t="shared" si="337"/>
        <x:v>2186</x:v>
      </x:c>
      <x:c r="G1830" s="104">
        <x:f>G1069</x:f>
        <x:v>2313</x:v>
      </x:c>
      <x:c r="H1830" s="104">
        <x:f>INT(C1830*G1830)</x:f>
        <x:v>4626</x:v>
      </x:c>
      <x:c r="I1830" s="104">
        <x:f>I1069</x:f>
        <x:v>1211</x:v>
      </x:c>
      <x:c r="J1830" s="104">
        <x:f>INT(C1830*I1830)</x:f>
        <x:v>2422</x:v>
      </x:c>
      <x:c r="K1830" s="104">
        <x:f t="shared" si="335"/>
        <x:v>4617</x:v>
      </x:c>
      <x:c r="L1830" s="104">
        <x:f t="shared" si="336"/>
        <x:v>9234</x:v>
      </x:c>
      <x:c r="M1830" s="104"/>
      <x:c r="N1830" s="100"/>
    </x:row>
    <x:row r="1831" spans="1:14" s="5" customFormat="1" ht="19.5" customHeight="1">
      <x:c r="A1831" s="101" t="s">
        <x:v>540</x:v>
      </x:c>
      <x:c r="B1831" s="101" t="str">
        <x:f>B1805</x:f>
        <x:v>트럭탑재형크레인10톤, 10km</x:v>
      </x:c>
      <x:c r="C1831" s="102">
        <x:v>2</x:v>
      </x:c>
      <x:c r="D1831" s="103" t="s">
        <x:v>148</x:v>
      </x:c>
      <x:c r="E1831" s="104">
        <x:f>E1070</x:f>
        <x:v>2137</x:v>
      </x:c>
      <x:c r="F1831" s="104">
        <x:f t="shared" si="337"/>
        <x:v>4274</x:v>
      </x:c>
      <x:c r="G1831" s="104">
        <x:f>G1070</x:f>
        <x:v>4520</x:v>
      </x:c>
      <x:c r="H1831" s="104">
        <x:f>INT(C1831*G1831)</x:f>
        <x:v>9040</x:v>
      </x:c>
      <x:c r="I1831" s="104">
        <x:f>I1070</x:f>
        <x:v>2366</x:v>
      </x:c>
      <x:c r="J1831" s="104">
        <x:f>INT(C1831*I1831)</x:f>
        <x:v>4732</x:v>
      </x:c>
      <x:c r="K1831" s="104">
        <x:f t="shared" si="335"/>
        <x:v>9023</x:v>
      </x:c>
      <x:c r="L1831" s="104">
        <x:f t="shared" si="336"/>
        <x:v>18046</x:v>
      </x:c>
      <x:c r="M1831" s="104"/>
      <x:c r="N1831" s="100"/>
    </x:row>
    <x:row r="1832" spans="1:14" s="5" customFormat="1" ht="19.5" customHeight="1">
      <x:c r="A1832" s="101" t="s">
        <x:v>533</x:v>
      </x:c>
      <x:c r="B1832" s="101"/>
      <x:c r="C1832" s="102"/>
      <x:c r="D1832" s="103"/>
      <x:c r="E1832" s="104"/>
      <x:c r="F1832" s="104">
        <x:f>SUM(F1809:F1831)</x:f>
        <x:v>112191</x:v>
      </x:c>
      <x:c r="G1832" s="104"/>
      <x:c r="H1832" s="104">
        <x:f>SUM(H1809:H1831)</x:f>
        <x:v>637550</x:v>
      </x:c>
      <x:c r="I1832" s="104"/>
      <x:c r="J1832" s="104">
        <x:f>SUM(J1809:J1831)</x:f>
        <x:v>93816</x:v>
      </x:c>
      <x:c r="K1832" s="104"/>
      <x:c r="L1832" s="104">
        <x:f>SUM(F1832,H1832,J1832)</x:f>
        <x:v>843557</x:v>
      </x:c>
      <x:c r="M1832" s="104"/>
      <x:c r="N1832" s="100"/>
    </x:row>
    <x:row r="1833" spans="1:14" s="5" customFormat="1" ht="19.5" customHeight="1">
      <x:c r="A1833" s="105"/>
      <x:c r="B1833" s="105"/>
      <x:c r="C1833" s="106"/>
      <x:c r="D1833" s="107"/>
      <x:c r="E1833" s="108"/>
      <x:c r="F1833" s="108"/>
      <x:c r="G1833" s="108"/>
      <x:c r="H1833" s="108"/>
      <x:c r="I1833" s="108"/>
      <x:c r="J1833" s="108"/>
      <x:c r="K1833" s="108"/>
      <x:c r="L1833" s="108"/>
      <x:c r="M1833" s="108"/>
      <x:c r="N1833" s="100"/>
    </x:row>
    <x:row r="1834" spans="1:14" s="5" customFormat="1" ht="23.899999999999999">
      <x:c r="A1834" s="113" t="s">
        <x:v>1278</x:v>
      </x:c>
      <x:c r="B1834" s="96" t="s">
        <x:v>269</x:v>
      </x:c>
      <x:c r="C1834" s="97"/>
      <x:c r="D1834" s="98" t="s">
        <x:v>148</x:v>
      </x:c>
      <x:c r="E1834" s="99"/>
      <x:c r="F1834" s="99"/>
      <x:c r="G1834" s="99"/>
      <x:c r="H1834" s="99"/>
      <x:c r="I1834" s="99"/>
      <x:c r="J1834" s="99"/>
      <x:c r="K1834" s="99"/>
      <x:c r="L1834" s="99"/>
      <x:c r="M1834" s="99"/>
      <x:c r="N1834" s="100"/>
    </x:row>
    <x:row r="1835" spans="1:14" s="5" customFormat="1" ht="19.5" customHeight="1">
      <x:c r="A1835" s="101" t="s">
        <x:v>153</x:v>
      </x:c>
      <x:c r="B1835" s="101" t="s">
        <x:v>281</x:v>
      </x:c>
      <x:c r="C1835" s="102">
        <x:v>0.90000000000000002</x:v>
      </x:c>
      <x:c r="D1835" s="103" t="s">
        <x:v>250</x:v>
      </x:c>
      <x:c r="E1835" s="104"/>
      <x:c r="F1835" s="104"/>
      <x:c r="G1835" s="104">
        <x:f>G1813</x:f>
        <x:v>189749</x:v>
      </x:c>
      <x:c r="H1835" s="104">
        <x:f t="shared" ref="H1835:H1850" si="338">INT(C1835*G1835)</x:f>
        <x:v>170774</x:v>
      </x:c>
      <x:c r="I1835" s="104"/>
      <x:c r="J1835" s="104"/>
      <x:c r="K1835" s="104">
        <x:f t="shared" ref="K1835:K1857" si="339">SUM(E1835,G1835,I1835)</x:f>
        <x:v>189749</x:v>
      </x:c>
      <x:c r="L1835" s="104">
        <x:f t="shared" ref="L1835:L1857" si="340">SUM(F1835,H1835,J1835)</x:f>
        <x:v>170774</x:v>
      </x:c>
      <x:c r="M1835" s="104"/>
      <x:c r="N1835" s="100"/>
    </x:row>
    <x:row r="1836" spans="1:14" s="5" customFormat="1" ht="19.5" customHeight="1">
      <x:c r="A1836" s="101" t="s">
        <x:v>862</x:v>
      </x:c>
      <x:c r="B1836" s="101" t="s">
        <x:v>281</x:v>
      </x:c>
      <x:c r="C1836" s="102">
        <x:v>0.16</x:v>
      </x:c>
      <x:c r="D1836" s="103" t="s">
        <x:v>250</x:v>
      </x:c>
      <x:c r="E1836" s="104"/>
      <x:c r="F1836" s="104"/>
      <x:c r="G1836" s="104">
        <x:f>G1814</x:f>
        <x:v>148510</x:v>
      </x:c>
      <x:c r="H1836" s="104">
        <x:f t="shared" si="338"/>
        <x:v>23761</x:v>
      </x:c>
      <x:c r="I1836" s="104"/>
      <x:c r="J1836" s="104"/>
      <x:c r="K1836" s="104">
        <x:f t="shared" si="339"/>
        <x:v>148510</x:v>
      </x:c>
      <x:c r="L1836" s="104">
        <x:f t="shared" si="340"/>
        <x:v>23761</x:v>
      </x:c>
      <x:c r="M1836" s="104"/>
      <x:c r="N1836" s="100"/>
    </x:row>
    <x:row r="1837" spans="1:14" s="5" customFormat="1" ht="19.5" customHeight="1">
      <x:c r="A1837" s="101" t="s">
        <x:v>227</x:v>
      </x:c>
      <x:c r="B1837" s="101" t="s">
        <x:v>110</x:v>
      </x:c>
      <x:c r="C1837" s="102">
        <x:v>1.1499999999999999</x:v>
      </x:c>
      <x:c r="D1837" s="103" t="s">
        <x:v>220</x:v>
      </x:c>
      <x:c r="E1837" s="104">
        <x:f>E1811</x:f>
        <x:v>21820</x:v>
      </x:c>
      <x:c r="F1837" s="104">
        <x:f>INT(C1837*E1837)</x:f>
        <x:v>25093</x:v>
      </x:c>
      <x:c r="G1837" s="104">
        <x:f>G1811</x:f>
        <x:v>47849</x:v>
      </x:c>
      <x:c r="H1837" s="104">
        <x:f t="shared" si="338"/>
        <x:v>55026</x:v>
      </x:c>
      <x:c r="I1837" s="104">
        <x:f>I1811</x:f>
        <x:v>24867</x:v>
      </x:c>
      <x:c r="J1837" s="104">
        <x:f>INT(C1837*I1837)</x:f>
        <x:v>28597</x:v>
      </x:c>
      <x:c r="K1837" s="104">
        <x:f t="shared" si="339"/>
        <x:v>94536</x:v>
      </x:c>
      <x:c r="L1837" s="104">
        <x:f t="shared" si="340"/>
        <x:v>108716</x:v>
      </x:c>
      <x:c r="M1837" s="104"/>
      <x:c r="N1837" s="100"/>
    </x:row>
    <x:row r="1838" spans="1:14" s="5" customFormat="1" ht="19.5" customHeight="1">
      <x:c r="A1838" s="101" t="s">
        <x:v>1478</x:v>
      </x:c>
      <x:c r="B1838" s="101" t="s">
        <x:v>224</x:v>
      </x:c>
      <x:c r="C1838" s="102">
        <x:v>0.23000000000000001</x:v>
      </x:c>
      <x:c r="D1838" s="103" t="s">
        <x:v>220</x:v>
      </x:c>
      <x:c r="E1838" s="104">
        <x:f>E1812</x:f>
        <x:v>18750</x:v>
      </x:c>
      <x:c r="F1838" s="104">
        <x:f>INT(C1838*E1838)</x:f>
        <x:v>4312</x:v>
      </x:c>
      <x:c r="G1838" s="104">
        <x:f>G1812</x:f>
        <x:v>39645</x:v>
      </x:c>
      <x:c r="H1838" s="104">
        <x:f t="shared" si="338"/>
        <x:v>9118</x:v>
      </x:c>
      <x:c r="I1838" s="104">
        <x:f>I1812</x:f>
        <x:v>20758</x:v>
      </x:c>
      <x:c r="J1838" s="104">
        <x:f>INT(C1838*I1838)</x:f>
        <x:v>4774</x:v>
      </x:c>
      <x:c r="K1838" s="104">
        <x:f t="shared" si="339"/>
        <x:v>79153</x:v>
      </x:c>
      <x:c r="L1838" s="104">
        <x:f t="shared" si="340"/>
        <x:v>18204</x:v>
      </x:c>
      <x:c r="M1838" s="104"/>
      <x:c r="N1838" s="100"/>
    </x:row>
    <x:row r="1839" spans="1:14" s="5" customFormat="1" ht="19.5" customHeight="1">
      <x:c r="A1839" s="101" t="s">
        <x:v>153</x:v>
      </x:c>
      <x:c r="B1839" s="101" t="s">
        <x:v>1251</x:v>
      </x:c>
      <x:c r="C1839" s="102">
        <x:f>ROUNDDOWN(C1835*0.7,3)</x:f>
        <x:v>0.63</x:v>
      </x:c>
      <x:c r="D1839" s="103" t="s">
        <x:v>250</x:v>
      </x:c>
      <x:c r="E1839" s="104"/>
      <x:c r="F1839" s="104"/>
      <x:c r="G1839" s="104">
        <x:f>G1835</x:f>
        <x:v>189749</x:v>
      </x:c>
      <x:c r="H1839" s="104">
        <x:f t="shared" si="338"/>
        <x:v>119541</x:v>
      </x:c>
      <x:c r="I1839" s="104"/>
      <x:c r="J1839" s="104"/>
      <x:c r="K1839" s="104">
        <x:f t="shared" si="339"/>
        <x:v>189749</x:v>
      </x:c>
      <x:c r="L1839" s="104">
        <x:f t="shared" si="340"/>
        <x:v>119541</x:v>
      </x:c>
      <x:c r="M1839" s="104"/>
      <x:c r="N1839" s="100"/>
    </x:row>
    <x:row r="1840" spans="1:14" s="5" customFormat="1" ht="19.5" customHeight="1">
      <x:c r="A1840" s="101" t="s">
        <x:v>862</x:v>
      </x:c>
      <x:c r="B1840" s="101" t="s">
        <x:v>1251</x:v>
      </x:c>
      <x:c r="C1840" s="102">
        <x:f>ROUNDDOWN(C1836*0.7,3)</x:f>
        <x:v>0.112</x:v>
      </x:c>
      <x:c r="D1840" s="103" t="s">
        <x:v>250</x:v>
      </x:c>
      <x:c r="E1840" s="104"/>
      <x:c r="F1840" s="104"/>
      <x:c r="G1840" s="104">
        <x:f>G1836</x:f>
        <x:v>148510</x:v>
      </x:c>
      <x:c r="H1840" s="104">
        <x:f t="shared" si="338"/>
        <x:v>16633</x:v>
      </x:c>
      <x:c r="I1840" s="104"/>
      <x:c r="J1840" s="104"/>
      <x:c r="K1840" s="104">
        <x:f t="shared" si="339"/>
        <x:v>148510</x:v>
      </x:c>
      <x:c r="L1840" s="104">
        <x:f t="shared" si="340"/>
        <x:v>16633</x:v>
      </x:c>
      <x:c r="M1840" s="104"/>
      <x:c r="N1840" s="100"/>
    </x:row>
    <x:row r="1841" spans="1:14" s="5" customFormat="1" ht="19.5" customHeight="1">
      <x:c r="A1841" s="101" t="s">
        <x:v>227</x:v>
      </x:c>
      <x:c r="B1841" s="101" t="s">
        <x:v>1165</x:v>
      </x:c>
      <x:c r="C1841" s="102">
        <x:f>ROUNDDOWN(C1837*0.7,3)</x:f>
        <x:v>0.80500000000000005</x:v>
      </x:c>
      <x:c r="D1841" s="103" t="s">
        <x:v>220</x:v>
      </x:c>
      <x:c r="E1841" s="104">
        <x:f>E1837</x:f>
        <x:v>21820</x:v>
      </x:c>
      <x:c r="F1841" s="104">
        <x:f>INT(C1841*E1841)</x:f>
        <x:v>17565</x:v>
      </x:c>
      <x:c r="G1841" s="104">
        <x:f>G1837</x:f>
        <x:v>47849</x:v>
      </x:c>
      <x:c r="H1841" s="104">
        <x:f t="shared" si="338"/>
        <x:v>38518</x:v>
      </x:c>
      <x:c r="I1841" s="104">
        <x:f>I1837</x:f>
        <x:v>24867</x:v>
      </x:c>
      <x:c r="J1841" s="104">
        <x:f>INT(C1841*I1841)</x:f>
        <x:v>20017</x:v>
      </x:c>
      <x:c r="K1841" s="104">
        <x:f t="shared" si="339"/>
        <x:v>94536</x:v>
      </x:c>
      <x:c r="L1841" s="104">
        <x:f t="shared" si="340"/>
        <x:v>76100</x:v>
      </x:c>
      <x:c r="M1841" s="104"/>
      <x:c r="N1841" s="100"/>
    </x:row>
    <x:row r="1842" spans="1:14" s="5" customFormat="1" ht="19.5" customHeight="1">
      <x:c r="A1842" s="101" t="s">
        <x:v>1478</x:v>
      </x:c>
      <x:c r="B1842" s="101" t="s">
        <x:v>1114</x:v>
      </x:c>
      <x:c r="C1842" s="102">
        <x:f>ROUNDDOWN(C1838*0.7,3)</x:f>
        <x:v>0.161</x:v>
      </x:c>
      <x:c r="D1842" s="103" t="s">
        <x:v>220</x:v>
      </x:c>
      <x:c r="E1842" s="104">
        <x:f>E1838</x:f>
        <x:v>18750</x:v>
      </x:c>
      <x:c r="F1842" s="104">
        <x:f>INT(C1842*E1842)</x:f>
        <x:v>3018</x:v>
      </x:c>
      <x:c r="G1842" s="104">
        <x:f>G1838</x:f>
        <x:v>39645</x:v>
      </x:c>
      <x:c r="H1842" s="104">
        <x:f t="shared" si="338"/>
        <x:v>6382</x:v>
      </x:c>
      <x:c r="I1842" s="104">
        <x:f>I1838</x:f>
        <x:v>20758</x:v>
      </x:c>
      <x:c r="J1842" s="104">
        <x:f>INT(C1842*I1842)</x:f>
        <x:v>3342</x:v>
      </x:c>
      <x:c r="K1842" s="104">
        <x:f t="shared" si="339"/>
        <x:v>79153</x:v>
      </x:c>
      <x:c r="L1842" s="104">
        <x:f t="shared" si="340"/>
        <x:v>12742</x:v>
      </x:c>
      <x:c r="M1842" s="104"/>
      <x:c r="N1842" s="100"/>
    </x:row>
    <x:row r="1843" spans="1:14" s="5" customFormat="1" ht="19.5" customHeight="1">
      <x:c r="A1843" s="101" t="s">
        <x:v>153</x:v>
      </x:c>
      <x:c r="B1843" s="101" t="s">
        <x:v>229</x:v>
      </x:c>
      <x:c r="C1843" s="102">
        <x:v>0.56000000000000005</x:v>
      </x:c>
      <x:c r="D1843" s="103" t="s">
        <x:v>250</x:v>
      </x:c>
      <x:c r="E1843" s="104"/>
      <x:c r="F1843" s="104"/>
      <x:c r="G1843" s="104">
        <x:f>G1835</x:f>
        <x:v>189749</x:v>
      </x:c>
      <x:c r="H1843" s="104">
        <x:f t="shared" si="338"/>
        <x:v>106259</x:v>
      </x:c>
      <x:c r="I1843" s="104"/>
      <x:c r="J1843" s="104"/>
      <x:c r="K1843" s="104">
        <x:f t="shared" si="339"/>
        <x:v>189749</x:v>
      </x:c>
      <x:c r="L1843" s="104">
        <x:f t="shared" si="340"/>
        <x:v>106259</x:v>
      </x:c>
      <x:c r="M1843" s="104"/>
      <x:c r="N1843" s="100"/>
    </x:row>
    <x:row r="1844" spans="1:14" s="5" customFormat="1" ht="19.5" customHeight="1">
      <x:c r="A1844" s="101" t="s">
        <x:v>862</x:v>
      </x:c>
      <x:c r="B1844" s="101" t="s">
        <x:v>229</x:v>
      </x:c>
      <x:c r="C1844" s="102">
        <x:v>0.22</x:v>
      </x:c>
      <x:c r="D1844" s="103" t="s">
        <x:v>250</x:v>
      </x:c>
      <x:c r="E1844" s="104"/>
      <x:c r="F1844" s="104"/>
      <x:c r="G1844" s="104">
        <x:f>G1836</x:f>
        <x:v>148510</x:v>
      </x:c>
      <x:c r="H1844" s="104">
        <x:f t="shared" si="338"/>
        <x:v>32672</x:v>
      </x:c>
      <x:c r="I1844" s="104"/>
      <x:c r="J1844" s="104"/>
      <x:c r="K1844" s="104">
        <x:f t="shared" si="339"/>
        <x:v>148510</x:v>
      </x:c>
      <x:c r="L1844" s="104">
        <x:f t="shared" si="340"/>
        <x:v>32672</x:v>
      </x:c>
      <x:c r="M1844" s="104"/>
      <x:c r="N1844" s="100"/>
    </x:row>
    <x:row r="1845" spans="1:14" s="5" customFormat="1" ht="19.5" customHeight="1">
      <x:c r="A1845" s="101" t="s">
        <x:v>227</x:v>
      </x:c>
      <x:c r="B1845" s="101" t="s">
        <x:v>1079</x:v>
      </x:c>
      <x:c r="C1845" s="102">
        <x:v>0.84999999999999998</x:v>
      </x:c>
      <x:c r="D1845" s="103" t="s">
        <x:v>220</x:v>
      </x:c>
      <x:c r="E1845" s="104">
        <x:f>E1849</x:f>
        <x:v>21820</x:v>
      </x:c>
      <x:c r="F1845" s="104">
        <x:f>INT(C1845*E1845)</x:f>
        <x:v>18547</x:v>
      </x:c>
      <x:c r="G1845" s="104">
        <x:f>G1849</x:f>
        <x:v>47849</x:v>
      </x:c>
      <x:c r="H1845" s="104">
        <x:f t="shared" si="338"/>
        <x:v>40671</x:v>
      </x:c>
      <x:c r="I1845" s="104">
        <x:f>I1849</x:f>
        <x:v>24867</x:v>
      </x:c>
      <x:c r="J1845" s="104">
        <x:f>INT(C1845*I1845)</x:f>
        <x:v>21136</x:v>
      </x:c>
      <x:c r="K1845" s="104">
        <x:f t="shared" si="339"/>
        <x:v>94536</x:v>
      </x:c>
      <x:c r="L1845" s="104">
        <x:f t="shared" si="340"/>
        <x:v>80354</x:v>
      </x:c>
      <x:c r="M1845" s="104"/>
      <x:c r="N1845" s="100"/>
    </x:row>
    <x:row r="1846" spans="1:14" s="5" customFormat="1" ht="19.5" customHeight="1">
      <x:c r="A1846" s="101" t="s">
        <x:v>1478</x:v>
      </x:c>
      <x:c r="B1846" s="101" t="s">
        <x:v>224</x:v>
      </x:c>
      <x:c r="C1846" s="102">
        <x:v>0.26000000000000001</x:v>
      </x:c>
      <x:c r="D1846" s="103" t="s">
        <x:v>220</x:v>
      </x:c>
      <x:c r="E1846" s="104">
        <x:f>E1842</x:f>
        <x:v>18750</x:v>
      </x:c>
      <x:c r="F1846" s="104">
        <x:f>INT(C1846*E1846)</x:f>
        <x:v>4875</x:v>
      </x:c>
      <x:c r="G1846" s="104">
        <x:f>G1842</x:f>
        <x:v>39645</x:v>
      </x:c>
      <x:c r="H1846" s="104">
        <x:f t="shared" si="338"/>
        <x:v>10307</x:v>
      </x:c>
      <x:c r="I1846" s="104">
        <x:f>I1842</x:f>
        <x:v>20758</x:v>
      </x:c>
      <x:c r="J1846" s="104">
        <x:f>INT(C1846*I1846)</x:f>
        <x:v>5397</x:v>
      </x:c>
      <x:c r="K1846" s="104">
        <x:f t="shared" si="339"/>
        <x:v>79153</x:v>
      </x:c>
      <x:c r="L1846" s="104">
        <x:f t="shared" si="340"/>
        <x:v>20579</x:v>
      </x:c>
      <x:c r="M1846" s="104"/>
      <x:c r="N1846" s="100"/>
    </x:row>
    <x:row r="1847" spans="1:14" s="5" customFormat="1" ht="19.5" customHeight="1">
      <x:c r="A1847" s="101" t="s">
        <x:v>153</x:v>
      </x:c>
      <x:c r="B1847" s="101" t="s">
        <x:v>1050</x:v>
      </x:c>
      <x:c r="C1847" s="102">
        <x:f>ROUNDDOWN(C1843*0.5,3)</x:f>
        <x:v>0.28000000000000003</x:v>
      </x:c>
      <x:c r="D1847" s="103" t="s">
        <x:v>250</x:v>
      </x:c>
      <x:c r="E1847" s="104"/>
      <x:c r="F1847" s="104"/>
      <x:c r="G1847" s="104">
        <x:f>G1839</x:f>
        <x:v>189749</x:v>
      </x:c>
      <x:c r="H1847" s="104">
        <x:f t="shared" si="338"/>
        <x:v>53129</x:v>
      </x:c>
      <x:c r="I1847" s="104"/>
      <x:c r="J1847" s="104"/>
      <x:c r="K1847" s="104">
        <x:f t="shared" si="339"/>
        <x:v>189749</x:v>
      </x:c>
      <x:c r="L1847" s="104">
        <x:f t="shared" si="340"/>
        <x:v>53129</x:v>
      </x:c>
      <x:c r="M1847" s="104"/>
      <x:c r="N1847" s="100"/>
    </x:row>
    <x:row r="1848" spans="1:14" s="5" customFormat="1" ht="19.5" customHeight="1">
      <x:c r="A1848" s="101" t="s">
        <x:v>862</x:v>
      </x:c>
      <x:c r="B1848" s="101" t="s">
        <x:v>1050</x:v>
      </x:c>
      <x:c r="C1848" s="102">
        <x:f>ROUNDDOWN(C1844*0.5,3)</x:f>
        <x:v>0.11</x:v>
      </x:c>
      <x:c r="D1848" s="103" t="s">
        <x:v>250</x:v>
      </x:c>
      <x:c r="E1848" s="104"/>
      <x:c r="F1848" s="104"/>
      <x:c r="G1848" s="104">
        <x:f>G1840</x:f>
        <x:v>148510</x:v>
      </x:c>
      <x:c r="H1848" s="104">
        <x:f t="shared" si="338"/>
        <x:v>16336</x:v>
      </x:c>
      <x:c r="I1848" s="104"/>
      <x:c r="J1848" s="104"/>
      <x:c r="K1848" s="104">
        <x:f t="shared" si="339"/>
        <x:v>148510</x:v>
      </x:c>
      <x:c r="L1848" s="104">
        <x:f t="shared" si="340"/>
        <x:v>16336</x:v>
      </x:c>
      <x:c r="M1848" s="104"/>
      <x:c r="N1848" s="100"/>
    </x:row>
    <x:row r="1849" spans="1:14" s="5" customFormat="1" ht="19.5" customHeight="1">
      <x:c r="A1849" s="101" t="s">
        <x:v>227</x:v>
      </x:c>
      <x:c r="B1849" s="101" t="s">
        <x:v>1370</x:v>
      </x:c>
      <x:c r="C1849" s="102">
        <x:f>ROUNDDOWN(C1845*0.5,3)</x:f>
        <x:v>0.42499999999999999</x:v>
      </x:c>
      <x:c r="D1849" s="103" t="s">
        <x:v>220</x:v>
      </x:c>
      <x:c r="E1849" s="104">
        <x:f>E1823</x:f>
        <x:v>21820</x:v>
      </x:c>
      <x:c r="F1849" s="104">
        <x:f t="shared" ref="F1849:F1857" si="341">INT(C1849*E1849)</x:f>
        <x:v>9273</x:v>
      </x:c>
      <x:c r="G1849" s="104">
        <x:f>G1823</x:f>
        <x:v>47849</x:v>
      </x:c>
      <x:c r="H1849" s="104">
        <x:f t="shared" si="338"/>
        <x:v>20335</x:v>
      </x:c>
      <x:c r="I1849" s="104">
        <x:f>I1823</x:f>
        <x:v>24867</x:v>
      </x:c>
      <x:c r="J1849" s="104">
        <x:f>INT(C1849*I1849)</x:f>
        <x:v>10568</x:v>
      </x:c>
      <x:c r="K1849" s="104">
        <x:f t="shared" si="339"/>
        <x:v>94536</x:v>
      </x:c>
      <x:c r="L1849" s="104">
        <x:f t="shared" si="340"/>
        <x:v>40176</x:v>
      </x:c>
      <x:c r="M1849" s="104"/>
      <x:c r="N1849" s="100"/>
    </x:row>
    <x:row r="1850" spans="1:14" s="5" customFormat="1" ht="19.5" customHeight="1">
      <x:c r="A1850" s="101" t="s">
        <x:v>1478</x:v>
      </x:c>
      <x:c r="B1850" s="101" t="s">
        <x:v>1303</x:v>
      </x:c>
      <x:c r="C1850" s="102">
        <x:f>ROUNDDOWN(C1846*0.5,3)</x:f>
        <x:v>0.13</x:v>
      </x:c>
      <x:c r="D1850" s="103" t="s">
        <x:v>220</x:v>
      </x:c>
      <x:c r="E1850" s="104">
        <x:f>E1846</x:f>
        <x:v>18750</x:v>
      </x:c>
      <x:c r="F1850" s="104">
        <x:f t="shared" si="341"/>
        <x:v>2437</x:v>
      </x:c>
      <x:c r="G1850" s="104">
        <x:f>G1846</x:f>
        <x:v>39645</x:v>
      </x:c>
      <x:c r="H1850" s="104">
        <x:f t="shared" si="338"/>
        <x:v>5153</x:v>
      </x:c>
      <x:c r="I1850" s="104">
        <x:f>I1846</x:f>
        <x:v>20758</x:v>
      </x:c>
      <x:c r="J1850" s="104">
        <x:f>INT(C1850*I1850)</x:f>
        <x:v>2698</x:v>
      </x:c>
      <x:c r="K1850" s="104">
        <x:f t="shared" si="339"/>
        <x:v>79153</x:v>
      </x:c>
      <x:c r="L1850" s="104">
        <x:f t="shared" si="340"/>
        <x:v>10288</x:v>
      </x:c>
      <x:c r="M1850" s="104"/>
      <x:c r="N1850" s="100"/>
    </x:row>
    <x:row r="1851" spans="1:14" s="5" customFormat="1" ht="19.5" customHeight="1">
      <x:c r="A1851" s="101" t="s">
        <x:v>332</x:v>
      </x:c>
      <x:c r="B1851" s="101" t="str">
        <x:f>B1082</x:f>
        <x:v>삼발이, L=1800</x:v>
      </x:c>
      <x:c r="C1851" s="101">
        <x:f>C1082</x:f>
        <x:v>1</x:v>
      </x:c>
      <x:c r="D1851" s="103" t="s">
        <x:v>261</x:v>
      </x:c>
      <x:c r="E1851" s="104">
        <x:f>E1082</x:f>
        <x:v>11400</x:v>
      </x:c>
      <x:c r="F1851" s="104">
        <x:f t="shared" si="341"/>
        <x:v>11400</x:v>
      </x:c>
      <x:c r="G1851" s="104"/>
      <x:c r="H1851" s="104"/>
      <x:c r="I1851" s="104"/>
      <x:c r="J1851" s="104"/>
      <x:c r="K1851" s="104">
        <x:f t="shared" si="339"/>
        <x:v>11400</x:v>
      </x:c>
      <x:c r="L1851" s="104">
        <x:f t="shared" si="340"/>
        <x:v>11400</x:v>
      </x:c>
      <x:c r="M1851" s="104"/>
      <x:c r="N1851" s="100"/>
    </x:row>
    <x:row r="1852" spans="1:14" s="5" customFormat="1" ht="19.5" customHeight="1">
      <x:c r="A1852" s="101" t="s">
        <x:v>748</x:v>
      </x:c>
      <x:c r="B1852" s="101" t="s">
        <x:v>86</x:v>
      </x:c>
      <x:c r="C1852" s="101">
        <x:f>C1083</x:f>
        <x:v>30</x:v>
      </x:c>
      <x:c r="D1852" s="103" t="s">
        <x:v>266</x:v>
      </x:c>
      <x:c r="E1852" s="104">
        <x:f>E1826</x:f>
        <x:v>400</x:v>
      </x:c>
      <x:c r="F1852" s="104">
        <x:f t="shared" si="341"/>
        <x:v>12000</x:v>
      </x:c>
      <x:c r="G1852" s="104"/>
      <x:c r="H1852" s="104"/>
      <x:c r="I1852" s="104"/>
      <x:c r="J1852" s="104"/>
      <x:c r="K1852" s="104">
        <x:f t="shared" si="339"/>
        <x:v>400</x:v>
      </x:c>
      <x:c r="L1852" s="104">
        <x:f t="shared" si="340"/>
        <x:v>12000</x:v>
      </x:c>
      <x:c r="M1852" s="104"/>
      <x:c r="N1852" s="100"/>
    </x:row>
    <x:row r="1853" spans="1:14" s="5" customFormat="1" ht="19.5" customHeight="1">
      <x:c r="A1853" s="101" t="s">
        <x:v>239</x:v>
      </x:c>
      <x:c r="B1853" s="101" t="s">
        <x:v>1232</x:v>
      </x:c>
      <x:c r="C1853" s="101">
        <x:f>C1084</x:f>
        <x:v>40.299999999999997</x:v>
      </x:c>
      <x:c r="D1853" s="103" t="s">
        <x:v>270</x:v>
      </x:c>
      <x:c r="E1853" s="104">
        <x:f>E1827</x:f>
        <x:v>33.299999999999997</x:v>
      </x:c>
      <x:c r="F1853" s="104">
        <x:f t="shared" si="341"/>
        <x:v>1341</x:v>
      </x:c>
      <x:c r="G1853" s="104"/>
      <x:c r="H1853" s="104"/>
      <x:c r="I1853" s="104"/>
      <x:c r="J1853" s="104"/>
      <x:c r="K1853" s="104">
        <x:f t="shared" si="339"/>
        <x:v>33.299999999999997</x:v>
      </x:c>
      <x:c r="L1853" s="104">
        <x:f t="shared" si="340"/>
        <x:v>1341</x:v>
      </x:c>
      <x:c r="M1853" s="104"/>
      <x:c r="N1853" s="100"/>
    </x:row>
    <x:row r="1854" spans="1:14" s="5" customFormat="1" ht="19.5" customHeight="1">
      <x:c r="A1854" s="101" t="s">
        <x:v>580</x:v>
      </x:c>
      <x:c r="B1854" s="101" t="s">
        <x:v>1337</x:v>
      </x:c>
      <x:c r="C1854" s="101">
        <x:f>C1085</x:f>
        <x:v>13.199999999999999</x:v>
      </x:c>
      <x:c r="D1854" s="103" t="s">
        <x:v>270</x:v>
      </x:c>
      <x:c r="E1854" s="104">
        <x:f>E1828</x:f>
        <x:v>131</x:v>
      </x:c>
      <x:c r="F1854" s="104">
        <x:f t="shared" si="341"/>
        <x:v>1729</x:v>
      </x:c>
      <x:c r="G1854" s="104"/>
      <x:c r="H1854" s="104"/>
      <x:c r="I1854" s="104"/>
      <x:c r="J1854" s="104"/>
      <x:c r="K1854" s="104">
        <x:f t="shared" si="339"/>
        <x:v>131</x:v>
      </x:c>
      <x:c r="L1854" s="104">
        <x:f t="shared" si="340"/>
        <x:v>1729</x:v>
      </x:c>
      <x:c r="M1854" s="104"/>
      <x:c r="N1854" s="100"/>
    </x:row>
    <x:row r="1855" spans="1:14" s="5" customFormat="1" ht="19.5" customHeight="1">
      <x:c r="A1855" s="101" t="s">
        <x:v>190</x:v>
      </x:c>
      <x:c r="B1855" s="101" t="s">
        <x:v>572</x:v>
      </x:c>
      <x:c r="C1855" s="101">
        <x:f>C1086</x:f>
        <x:v>2.25</x:v>
      </x:c>
      <x:c r="D1855" s="103" t="s">
        <x:v>266</x:v>
      </x:c>
      <x:c r="E1855" s="104">
        <x:f>E1829</x:f>
        <x:v>1470</x:v>
      </x:c>
      <x:c r="F1855" s="104">
        <x:f t="shared" si="341"/>
        <x:v>3307</x:v>
      </x:c>
      <x:c r="G1855" s="104"/>
      <x:c r="H1855" s="104"/>
      <x:c r="I1855" s="104"/>
      <x:c r="J1855" s="104"/>
      <x:c r="K1855" s="104">
        <x:f t="shared" si="339"/>
        <x:v>1470</x:v>
      </x:c>
      <x:c r="L1855" s="104">
        <x:f t="shared" si="340"/>
        <x:v>3307</x:v>
      </x:c>
      <x:c r="M1855" s="104"/>
      <x:c r="N1855" s="100"/>
    </x:row>
    <x:row r="1856" spans="1:14" s="5" customFormat="1" ht="19.5" customHeight="1">
      <x:c r="A1856" s="101" t="s">
        <x:v>822</x:v>
      </x:c>
      <x:c r="B1856" s="111" t="s">
        <x:v>1418</x:v>
      </x:c>
      <x:c r="C1856" s="102">
        <x:v>2</x:v>
      </x:c>
      <x:c r="D1856" s="103" t="s">
        <x:v>148</x:v>
      </x:c>
      <x:c r="E1856" s="104">
        <x:f>E1087</x:f>
        <x:v>1279</x:v>
      </x:c>
      <x:c r="F1856" s="104">
        <x:f t="shared" si="341"/>
        <x:v>2558</x:v>
      </x:c>
      <x:c r="G1856" s="104">
        <x:f>G1087</x:f>
        <x:v>2533</x:v>
      </x:c>
      <x:c r="H1856" s="104">
        <x:f>INT(C1856*G1856)</x:f>
        <x:v>5066</x:v>
      </x:c>
      <x:c r="I1856" s="104">
        <x:f>I1087</x:f>
        <x:v>1733</x:v>
      </x:c>
      <x:c r="J1856" s="104">
        <x:f>INT(C1856*I1856)</x:f>
        <x:v>3466</x:v>
      </x:c>
      <x:c r="K1856" s="104">
        <x:f t="shared" si="339"/>
        <x:v>5545</x:v>
      </x:c>
      <x:c r="L1856" s="104">
        <x:f t="shared" si="340"/>
        <x:v>11090</x:v>
      </x:c>
      <x:c r="M1856" s="104"/>
      <x:c r="N1856" s="100"/>
    </x:row>
    <x:row r="1857" spans="1:14" s="5" customFormat="1" ht="19.5" customHeight="1">
      <x:c r="A1857" s="101" t="s">
        <x:v>540</x:v>
      </x:c>
      <x:c r="B1857" s="111" t="s">
        <x:v>932</x:v>
      </x:c>
      <x:c r="C1857" s="102">
        <x:v>2</x:v>
      </x:c>
      <x:c r="D1857" s="103" t="s">
        <x:v>148</x:v>
      </x:c>
      <x:c r="E1857" s="104">
        <x:f>E1088</x:f>
        <x:v>3393</x:v>
      </x:c>
      <x:c r="F1857" s="104">
        <x:f t="shared" si="341"/>
        <x:v>6786</x:v>
      </x:c>
      <x:c r="G1857" s="104">
        <x:f>G1088</x:f>
        <x:v>6719</x:v>
      </x:c>
      <x:c r="H1857" s="104">
        <x:f>INT(C1857*G1857)</x:f>
        <x:v>13438</x:v>
      </x:c>
      <x:c r="I1857" s="104">
        <x:f>I1088</x:f>
        <x:v>4598</x:v>
      </x:c>
      <x:c r="J1857" s="104">
        <x:f>INT(C1857*I1857)</x:f>
        <x:v>9196</x:v>
      </x:c>
      <x:c r="K1857" s="104">
        <x:f t="shared" si="339"/>
        <x:v>14710</x:v>
      </x:c>
      <x:c r="L1857" s="104">
        <x:f t="shared" si="340"/>
        <x:v>29420</x:v>
      </x:c>
      <x:c r="M1857" s="104"/>
      <x:c r="N1857" s="100"/>
    </x:row>
    <x:row r="1858" spans="1:14" s="5" customFormat="1" ht="19.5" customHeight="1">
      <x:c r="A1858" s="101" t="s">
        <x:v>533</x:v>
      </x:c>
      <x:c r="B1858" s="101"/>
      <x:c r="C1858" s="102"/>
      <x:c r="D1858" s="103"/>
      <x:c r="E1858" s="104"/>
      <x:c r="F1858" s="104">
        <x:f>SUM(F1835:F1857)</x:f>
        <x:v>124241</x:v>
      </x:c>
      <x:c r="G1858" s="104"/>
      <x:c r="H1858" s="104">
        <x:f>SUM(H1835:H1857)</x:f>
        <x:v>743119</x:v>
      </x:c>
      <x:c r="I1858" s="104"/>
      <x:c r="J1858" s="104">
        <x:f>SUM(J1835:J1857)</x:f>
        <x:v>109191</x:v>
      </x:c>
      <x:c r="K1858" s="104"/>
      <x:c r="L1858" s="104">
        <x:f>SUM(F1858,H1858,J1858)</x:f>
        <x:v>976551</x:v>
      </x:c>
      <x:c r="M1858" s="104"/>
      <x:c r="N1858" s="100"/>
    </x:row>
    <x:row r="1859" spans="1:14" s="5" customFormat="1" ht="19.5" customHeight="1">
      <x:c r="A1859" s="105"/>
      <x:c r="B1859" s="105"/>
      <x:c r="C1859" s="106"/>
      <x:c r="D1859" s="107"/>
      <x:c r="E1859" s="108"/>
      <x:c r="F1859" s="108"/>
      <x:c r="G1859" s="108"/>
      <x:c r="H1859" s="108"/>
      <x:c r="I1859" s="108"/>
      <x:c r="J1859" s="108"/>
      <x:c r="K1859" s="108"/>
      <x:c r="L1859" s="108"/>
      <x:c r="M1859" s="108"/>
      <x:c r="N1859" s="100"/>
    </x:row>
    <x:row r="1860" spans="1:14" s="5" customFormat="1" ht="23.899999999999999">
      <x:c r="A1860" s="113" t="s">
        <x:v>1260</x:v>
      </x:c>
      <x:c r="B1860" s="96" t="s">
        <x:v>230</x:v>
      </x:c>
      <x:c r="C1860" s="97"/>
      <x:c r="D1860" s="98" t="s">
        <x:v>148</x:v>
      </x:c>
      <x:c r="E1860" s="99"/>
      <x:c r="F1860" s="99"/>
      <x:c r="G1860" s="99"/>
      <x:c r="H1860" s="99"/>
      <x:c r="I1860" s="99"/>
      <x:c r="J1860" s="99"/>
      <x:c r="K1860" s="99"/>
      <x:c r="L1860" s="99"/>
      <x:c r="M1860" s="99"/>
      <x:c r="N1860" s="100"/>
    </x:row>
    <x:row r="1861" spans="1:14" s="5" customFormat="1" ht="19.5" customHeight="1">
      <x:c r="A1861" s="101" t="s">
        <x:v>153</x:v>
      </x:c>
      <x:c r="B1861" s="101" t="s">
        <x:v>281</x:v>
      </x:c>
      <x:c r="C1861" s="102">
        <x:v>0.90000000000000002</x:v>
      </x:c>
      <x:c r="D1861" s="103" t="s">
        <x:v>250</x:v>
      </x:c>
      <x:c r="E1861" s="104"/>
      <x:c r="F1861" s="104"/>
      <x:c r="G1861" s="104">
        <x:f>G1839</x:f>
        <x:v>189749</x:v>
      </x:c>
      <x:c r="H1861" s="104">
        <x:f t="shared" ref="H1861:H1876" si="342">INT(C1861*G1861)</x:f>
        <x:v>170774</x:v>
      </x:c>
      <x:c r="I1861" s="104"/>
      <x:c r="J1861" s="104"/>
      <x:c r="K1861" s="104">
        <x:f t="shared" ref="K1861:K1883" si="343">SUM(E1861,G1861,I1861)</x:f>
        <x:v>189749</x:v>
      </x:c>
      <x:c r="L1861" s="104">
        <x:f t="shared" ref="L1861:L1883" si="344">SUM(F1861,H1861,J1861)</x:f>
        <x:v>170774</x:v>
      </x:c>
      <x:c r="M1861" s="104"/>
      <x:c r="N1861" s="100"/>
    </x:row>
    <x:row r="1862" spans="1:14" s="5" customFormat="1" ht="19.5" customHeight="1">
      <x:c r="A1862" s="101" t="s">
        <x:v>862</x:v>
      </x:c>
      <x:c r="B1862" s="101" t="s">
        <x:v>281</x:v>
      </x:c>
      <x:c r="C1862" s="102">
        <x:v>0.16</x:v>
      </x:c>
      <x:c r="D1862" s="103" t="s">
        <x:v>250</x:v>
      </x:c>
      <x:c r="E1862" s="104"/>
      <x:c r="F1862" s="104"/>
      <x:c r="G1862" s="104">
        <x:f>G1840</x:f>
        <x:v>148510</x:v>
      </x:c>
      <x:c r="H1862" s="104">
        <x:f t="shared" si="342"/>
        <x:v>23761</x:v>
      </x:c>
      <x:c r="I1862" s="104"/>
      <x:c r="J1862" s="104"/>
      <x:c r="K1862" s="104">
        <x:f t="shared" si="343"/>
        <x:v>148510</x:v>
      </x:c>
      <x:c r="L1862" s="104">
        <x:f t="shared" si="344"/>
        <x:v>23761</x:v>
      </x:c>
      <x:c r="M1862" s="104"/>
      <x:c r="N1862" s="100"/>
    </x:row>
    <x:row r="1863" spans="1:14" s="5" customFormat="1" ht="19.5" customHeight="1">
      <x:c r="A1863" s="101" t="s">
        <x:v>227</x:v>
      </x:c>
      <x:c r="B1863" s="101" t="s">
        <x:v>110</x:v>
      </x:c>
      <x:c r="C1863" s="102">
        <x:v>1.1499999999999999</x:v>
      </x:c>
      <x:c r="D1863" s="103" t="s">
        <x:v>220</x:v>
      </x:c>
      <x:c r="E1863" s="104">
        <x:f>E1837</x:f>
        <x:v>21820</x:v>
      </x:c>
      <x:c r="F1863" s="104">
        <x:f>INT(C1863*E1863)</x:f>
        <x:v>25093</x:v>
      </x:c>
      <x:c r="G1863" s="104">
        <x:f>G1837</x:f>
        <x:v>47849</x:v>
      </x:c>
      <x:c r="H1863" s="104">
        <x:f t="shared" si="342"/>
        <x:v>55026</x:v>
      </x:c>
      <x:c r="I1863" s="104">
        <x:f>I1837</x:f>
        <x:v>24867</x:v>
      </x:c>
      <x:c r="J1863" s="104">
        <x:f>INT(C1863*I1863)</x:f>
        <x:v>28597</x:v>
      </x:c>
      <x:c r="K1863" s="104">
        <x:f t="shared" si="343"/>
        <x:v>94536</x:v>
      </x:c>
      <x:c r="L1863" s="104">
        <x:f t="shared" si="344"/>
        <x:v>108716</x:v>
      </x:c>
      <x:c r="M1863" s="104"/>
      <x:c r="N1863" s="100"/>
    </x:row>
    <x:row r="1864" spans="1:14" s="5" customFormat="1" ht="19.5" customHeight="1">
      <x:c r="A1864" s="101" t="s">
        <x:v>1478</x:v>
      </x:c>
      <x:c r="B1864" s="101" t="s">
        <x:v>224</x:v>
      </x:c>
      <x:c r="C1864" s="102">
        <x:v>0.23000000000000001</x:v>
      </x:c>
      <x:c r="D1864" s="103" t="s">
        <x:v>220</x:v>
      </x:c>
      <x:c r="E1864" s="104">
        <x:f>E1838</x:f>
        <x:v>18750</x:v>
      </x:c>
      <x:c r="F1864" s="104">
        <x:f>INT(C1864*E1864)</x:f>
        <x:v>4312</x:v>
      </x:c>
      <x:c r="G1864" s="104">
        <x:f>G1838</x:f>
        <x:v>39645</x:v>
      </x:c>
      <x:c r="H1864" s="104">
        <x:f t="shared" si="342"/>
        <x:v>9118</x:v>
      </x:c>
      <x:c r="I1864" s="104">
        <x:f>I1838</x:f>
        <x:v>20758</x:v>
      </x:c>
      <x:c r="J1864" s="104">
        <x:f>INT(C1864*I1864)</x:f>
        <x:v>4774</x:v>
      </x:c>
      <x:c r="K1864" s="104">
        <x:f t="shared" si="343"/>
        <x:v>79153</x:v>
      </x:c>
      <x:c r="L1864" s="104">
        <x:f t="shared" si="344"/>
        <x:v>18204</x:v>
      </x:c>
      <x:c r="M1864" s="104"/>
      <x:c r="N1864" s="100"/>
    </x:row>
    <x:row r="1865" spans="1:14" s="5" customFormat="1" ht="19.5" customHeight="1">
      <x:c r="A1865" s="101" t="s">
        <x:v>153</x:v>
      </x:c>
      <x:c r="B1865" s="101" t="s">
        <x:v>1251</x:v>
      </x:c>
      <x:c r="C1865" s="102">
        <x:f>ROUNDDOWN(C1861*0.7,3)</x:f>
        <x:v>0.63</x:v>
      </x:c>
      <x:c r="D1865" s="103" t="s">
        <x:v>250</x:v>
      </x:c>
      <x:c r="E1865" s="104"/>
      <x:c r="F1865" s="104"/>
      <x:c r="G1865" s="104">
        <x:f>G1861</x:f>
        <x:v>189749</x:v>
      </x:c>
      <x:c r="H1865" s="104">
        <x:f t="shared" si="342"/>
        <x:v>119541</x:v>
      </x:c>
      <x:c r="I1865" s="104"/>
      <x:c r="J1865" s="104"/>
      <x:c r="K1865" s="104">
        <x:f t="shared" si="343"/>
        <x:v>189749</x:v>
      </x:c>
      <x:c r="L1865" s="104">
        <x:f t="shared" si="344"/>
        <x:v>119541</x:v>
      </x:c>
      <x:c r="M1865" s="104"/>
      <x:c r="N1865" s="100"/>
    </x:row>
    <x:row r="1866" spans="1:14" s="5" customFormat="1" ht="19.5" customHeight="1">
      <x:c r="A1866" s="101" t="s">
        <x:v>862</x:v>
      </x:c>
      <x:c r="B1866" s="101" t="s">
        <x:v>1251</x:v>
      </x:c>
      <x:c r="C1866" s="102">
        <x:f>ROUNDDOWN(C1862*0.7,3)</x:f>
        <x:v>0.112</x:v>
      </x:c>
      <x:c r="D1866" s="103" t="s">
        <x:v>250</x:v>
      </x:c>
      <x:c r="E1866" s="104"/>
      <x:c r="F1866" s="104"/>
      <x:c r="G1866" s="104">
        <x:f>G1862</x:f>
        <x:v>148510</x:v>
      </x:c>
      <x:c r="H1866" s="104">
        <x:f t="shared" si="342"/>
        <x:v>16633</x:v>
      </x:c>
      <x:c r="I1866" s="104"/>
      <x:c r="J1866" s="104"/>
      <x:c r="K1866" s="104">
        <x:f t="shared" si="343"/>
        <x:v>148510</x:v>
      </x:c>
      <x:c r="L1866" s="104">
        <x:f t="shared" si="344"/>
        <x:v>16633</x:v>
      </x:c>
      <x:c r="M1866" s="104"/>
      <x:c r="N1866" s="100"/>
    </x:row>
    <x:row r="1867" spans="1:14" s="5" customFormat="1" ht="19.5" customHeight="1">
      <x:c r="A1867" s="101" t="s">
        <x:v>227</x:v>
      </x:c>
      <x:c r="B1867" s="101" t="s">
        <x:v>1165</x:v>
      </x:c>
      <x:c r="C1867" s="102">
        <x:f>ROUNDDOWN(C1863*0.7,3)</x:f>
        <x:v>0.80500000000000005</x:v>
      </x:c>
      <x:c r="D1867" s="103" t="s">
        <x:v>220</x:v>
      </x:c>
      <x:c r="E1867" s="104">
        <x:f>E1863</x:f>
        <x:v>21820</x:v>
      </x:c>
      <x:c r="F1867" s="104">
        <x:f>INT(C1867*E1867)</x:f>
        <x:v>17565</x:v>
      </x:c>
      <x:c r="G1867" s="104">
        <x:f>G1863</x:f>
        <x:v>47849</x:v>
      </x:c>
      <x:c r="H1867" s="104">
        <x:f t="shared" si="342"/>
        <x:v>38518</x:v>
      </x:c>
      <x:c r="I1867" s="104">
        <x:f>I1863</x:f>
        <x:v>24867</x:v>
      </x:c>
      <x:c r="J1867" s="104">
        <x:f>INT(C1867*I1867)</x:f>
        <x:v>20017</x:v>
      </x:c>
      <x:c r="K1867" s="104">
        <x:f t="shared" si="343"/>
        <x:v>94536</x:v>
      </x:c>
      <x:c r="L1867" s="104">
        <x:f t="shared" si="344"/>
        <x:v>76100</x:v>
      </x:c>
      <x:c r="M1867" s="104"/>
      <x:c r="N1867" s="100"/>
    </x:row>
    <x:row r="1868" spans="1:14" s="5" customFormat="1" ht="19.5" customHeight="1">
      <x:c r="A1868" s="101" t="s">
        <x:v>1478</x:v>
      </x:c>
      <x:c r="B1868" s="101" t="s">
        <x:v>1114</x:v>
      </x:c>
      <x:c r="C1868" s="102">
        <x:f>ROUNDDOWN(C1864*0.7,3)</x:f>
        <x:v>0.161</x:v>
      </x:c>
      <x:c r="D1868" s="103" t="s">
        <x:v>220</x:v>
      </x:c>
      <x:c r="E1868" s="104">
        <x:f>E1864</x:f>
        <x:v>18750</x:v>
      </x:c>
      <x:c r="F1868" s="104">
        <x:f>INT(C1868*E1868)</x:f>
        <x:v>3018</x:v>
      </x:c>
      <x:c r="G1868" s="104">
        <x:f>G1864</x:f>
        <x:v>39645</x:v>
      </x:c>
      <x:c r="H1868" s="104">
        <x:f t="shared" si="342"/>
        <x:v>6382</x:v>
      </x:c>
      <x:c r="I1868" s="104">
        <x:f>I1864</x:f>
        <x:v>20758</x:v>
      </x:c>
      <x:c r="J1868" s="104">
        <x:f>INT(C1868*I1868)</x:f>
        <x:v>3342</x:v>
      </x:c>
      <x:c r="K1868" s="104">
        <x:f t="shared" si="343"/>
        <x:v>79153</x:v>
      </x:c>
      <x:c r="L1868" s="104">
        <x:f t="shared" si="344"/>
        <x:v>12742</x:v>
      </x:c>
      <x:c r="M1868" s="104"/>
      <x:c r="N1868" s="100"/>
    </x:row>
    <x:row r="1869" spans="1:14" s="5" customFormat="1" ht="19.5" customHeight="1">
      <x:c r="A1869" s="101" t="s">
        <x:v>153</x:v>
      </x:c>
      <x:c r="B1869" s="101" t="s">
        <x:v>229</x:v>
      </x:c>
      <x:c r="C1869" s="102">
        <x:v>0.56000000000000005</x:v>
      </x:c>
      <x:c r="D1869" s="103" t="s">
        <x:v>250</x:v>
      </x:c>
      <x:c r="E1869" s="104"/>
      <x:c r="F1869" s="104"/>
      <x:c r="G1869" s="104">
        <x:f>G1861</x:f>
        <x:v>189749</x:v>
      </x:c>
      <x:c r="H1869" s="104">
        <x:f t="shared" si="342"/>
        <x:v>106259</x:v>
      </x:c>
      <x:c r="I1869" s="104"/>
      <x:c r="J1869" s="104"/>
      <x:c r="K1869" s="104">
        <x:f t="shared" si="343"/>
        <x:v>189749</x:v>
      </x:c>
      <x:c r="L1869" s="104">
        <x:f t="shared" si="344"/>
        <x:v>106259</x:v>
      </x:c>
      <x:c r="M1869" s="104"/>
      <x:c r="N1869" s="100"/>
    </x:row>
    <x:row r="1870" spans="1:14" s="5" customFormat="1" ht="19.5" customHeight="1">
      <x:c r="A1870" s="101" t="s">
        <x:v>862</x:v>
      </x:c>
      <x:c r="B1870" s="101" t="s">
        <x:v>229</x:v>
      </x:c>
      <x:c r="C1870" s="102">
        <x:v>0.22</x:v>
      </x:c>
      <x:c r="D1870" s="103" t="s">
        <x:v>250</x:v>
      </x:c>
      <x:c r="E1870" s="104"/>
      <x:c r="F1870" s="104"/>
      <x:c r="G1870" s="104">
        <x:f>G1862</x:f>
        <x:v>148510</x:v>
      </x:c>
      <x:c r="H1870" s="104">
        <x:f t="shared" si="342"/>
        <x:v>32672</x:v>
      </x:c>
      <x:c r="I1870" s="104"/>
      <x:c r="J1870" s="104"/>
      <x:c r="K1870" s="104">
        <x:f t="shared" si="343"/>
        <x:v>148510</x:v>
      </x:c>
      <x:c r="L1870" s="104">
        <x:f t="shared" si="344"/>
        <x:v>32672</x:v>
      </x:c>
      <x:c r="M1870" s="104"/>
      <x:c r="N1870" s="100"/>
    </x:row>
    <x:row r="1871" spans="1:14" s="5" customFormat="1" ht="19.5" customHeight="1">
      <x:c r="A1871" s="101" t="s">
        <x:v>227</x:v>
      </x:c>
      <x:c r="B1871" s="101" t="s">
        <x:v>1079</x:v>
      </x:c>
      <x:c r="C1871" s="102">
        <x:v>0.84999999999999998</x:v>
      </x:c>
      <x:c r="D1871" s="103" t="s">
        <x:v>220</x:v>
      </x:c>
      <x:c r="E1871" s="104">
        <x:f>E1875</x:f>
        <x:v>21820</x:v>
      </x:c>
      <x:c r="F1871" s="104">
        <x:f>INT(C1871*E1871)</x:f>
        <x:v>18547</x:v>
      </x:c>
      <x:c r="G1871" s="104">
        <x:f>G1875</x:f>
        <x:v>47849</x:v>
      </x:c>
      <x:c r="H1871" s="104">
        <x:f t="shared" si="342"/>
        <x:v>40671</x:v>
      </x:c>
      <x:c r="I1871" s="104">
        <x:f>I1875</x:f>
        <x:v>24867</x:v>
      </x:c>
      <x:c r="J1871" s="104">
        <x:f>INT(C1871*I1871)</x:f>
        <x:v>21136</x:v>
      </x:c>
      <x:c r="K1871" s="104">
        <x:f t="shared" si="343"/>
        <x:v>94536</x:v>
      </x:c>
      <x:c r="L1871" s="104">
        <x:f t="shared" si="344"/>
        <x:v>80354</x:v>
      </x:c>
      <x:c r="M1871" s="104"/>
      <x:c r="N1871" s="100"/>
    </x:row>
    <x:row r="1872" spans="1:14" s="5" customFormat="1" ht="19.5" customHeight="1">
      <x:c r="A1872" s="101" t="s">
        <x:v>1478</x:v>
      </x:c>
      <x:c r="B1872" s="101" t="s">
        <x:v>224</x:v>
      </x:c>
      <x:c r="C1872" s="102">
        <x:v>0.26000000000000001</x:v>
      </x:c>
      <x:c r="D1872" s="103" t="s">
        <x:v>220</x:v>
      </x:c>
      <x:c r="E1872" s="104">
        <x:f>E1868</x:f>
        <x:v>18750</x:v>
      </x:c>
      <x:c r="F1872" s="104">
        <x:f>INT(C1872*E1872)</x:f>
        <x:v>4875</x:v>
      </x:c>
      <x:c r="G1872" s="104">
        <x:f>G1868</x:f>
        <x:v>39645</x:v>
      </x:c>
      <x:c r="H1872" s="104">
        <x:f t="shared" si="342"/>
        <x:v>10307</x:v>
      </x:c>
      <x:c r="I1872" s="104">
        <x:f>I1868</x:f>
        <x:v>20758</x:v>
      </x:c>
      <x:c r="J1872" s="104">
        <x:f>INT(C1872*I1872)</x:f>
        <x:v>5397</x:v>
      </x:c>
      <x:c r="K1872" s="104">
        <x:f t="shared" si="343"/>
        <x:v>79153</x:v>
      </x:c>
      <x:c r="L1872" s="104">
        <x:f t="shared" si="344"/>
        <x:v>20579</x:v>
      </x:c>
      <x:c r="M1872" s="104"/>
      <x:c r="N1872" s="100"/>
    </x:row>
    <x:row r="1873" spans="1:14" s="5" customFormat="1" ht="19.5" customHeight="1">
      <x:c r="A1873" s="101" t="s">
        <x:v>153</x:v>
      </x:c>
      <x:c r="B1873" s="101" t="s">
        <x:v>1050</x:v>
      </x:c>
      <x:c r="C1873" s="102">
        <x:f>ROUNDDOWN(C1869*0.5,3)</x:f>
        <x:v>0.28000000000000003</x:v>
      </x:c>
      <x:c r="D1873" s="103" t="s">
        <x:v>250</x:v>
      </x:c>
      <x:c r="E1873" s="104"/>
      <x:c r="F1873" s="104"/>
      <x:c r="G1873" s="104">
        <x:f>G1865</x:f>
        <x:v>189749</x:v>
      </x:c>
      <x:c r="H1873" s="104">
        <x:f t="shared" si="342"/>
        <x:v>53129</x:v>
      </x:c>
      <x:c r="I1873" s="104"/>
      <x:c r="J1873" s="104"/>
      <x:c r="K1873" s="104">
        <x:f t="shared" si="343"/>
        <x:v>189749</x:v>
      </x:c>
      <x:c r="L1873" s="104">
        <x:f t="shared" si="344"/>
        <x:v>53129</x:v>
      </x:c>
      <x:c r="M1873" s="104"/>
      <x:c r="N1873" s="100"/>
    </x:row>
    <x:row r="1874" spans="1:14" s="5" customFormat="1" ht="19.5" customHeight="1">
      <x:c r="A1874" s="101" t="s">
        <x:v>862</x:v>
      </x:c>
      <x:c r="B1874" s="101" t="s">
        <x:v>1050</x:v>
      </x:c>
      <x:c r="C1874" s="102">
        <x:f>ROUNDDOWN(C1870*0.5,3)</x:f>
        <x:v>0.11</x:v>
      </x:c>
      <x:c r="D1874" s="103" t="s">
        <x:v>250</x:v>
      </x:c>
      <x:c r="E1874" s="104"/>
      <x:c r="F1874" s="104"/>
      <x:c r="G1874" s="104">
        <x:f>G1866</x:f>
        <x:v>148510</x:v>
      </x:c>
      <x:c r="H1874" s="104">
        <x:f t="shared" si="342"/>
        <x:v>16336</x:v>
      </x:c>
      <x:c r="I1874" s="104"/>
      <x:c r="J1874" s="104"/>
      <x:c r="K1874" s="104">
        <x:f t="shared" si="343"/>
        <x:v>148510</x:v>
      </x:c>
      <x:c r="L1874" s="104">
        <x:f t="shared" si="344"/>
        <x:v>16336</x:v>
      </x:c>
      <x:c r="M1874" s="104"/>
      <x:c r="N1874" s="100"/>
    </x:row>
    <x:row r="1875" spans="1:14" s="5" customFormat="1" ht="19.5" customHeight="1">
      <x:c r="A1875" s="101" t="s">
        <x:v>227</x:v>
      </x:c>
      <x:c r="B1875" s="101" t="s">
        <x:v>1370</x:v>
      </x:c>
      <x:c r="C1875" s="102">
        <x:f>ROUNDDOWN(C1871*0.5,3)</x:f>
        <x:v>0.42499999999999999</x:v>
      </x:c>
      <x:c r="D1875" s="103" t="s">
        <x:v>220</x:v>
      </x:c>
      <x:c r="E1875" s="104">
        <x:f>E1849</x:f>
        <x:v>21820</x:v>
      </x:c>
      <x:c r="F1875" s="104">
        <x:f t="shared" ref="F1875:F1883" si="345">INT(C1875*E1875)</x:f>
        <x:v>9273</x:v>
      </x:c>
      <x:c r="G1875" s="104">
        <x:f>G1849</x:f>
        <x:v>47849</x:v>
      </x:c>
      <x:c r="H1875" s="104">
        <x:f t="shared" si="342"/>
        <x:v>20335</x:v>
      </x:c>
      <x:c r="I1875" s="104">
        <x:f>I1849</x:f>
        <x:v>24867</x:v>
      </x:c>
      <x:c r="J1875" s="104">
        <x:f>INT(C1875*I1875)</x:f>
        <x:v>10568</x:v>
      </x:c>
      <x:c r="K1875" s="104">
        <x:f t="shared" si="343"/>
        <x:v>94536</x:v>
      </x:c>
      <x:c r="L1875" s="104">
        <x:f t="shared" si="344"/>
        <x:v>40176</x:v>
      </x:c>
      <x:c r="M1875" s="104"/>
      <x:c r="N1875" s="100"/>
    </x:row>
    <x:row r="1876" spans="1:14" s="5" customFormat="1" ht="19.5" customHeight="1">
      <x:c r="A1876" s="101" t="s">
        <x:v>1478</x:v>
      </x:c>
      <x:c r="B1876" s="101" t="s">
        <x:v>1303</x:v>
      </x:c>
      <x:c r="C1876" s="102">
        <x:f>ROUNDDOWN(C1872*0.5,3)</x:f>
        <x:v>0.13</x:v>
      </x:c>
      <x:c r="D1876" s="103" t="s">
        <x:v>220</x:v>
      </x:c>
      <x:c r="E1876" s="104">
        <x:f>E1872</x:f>
        <x:v>18750</x:v>
      </x:c>
      <x:c r="F1876" s="104">
        <x:f t="shared" si="345"/>
        <x:v>2437</x:v>
      </x:c>
      <x:c r="G1876" s="104">
        <x:f>G1872</x:f>
        <x:v>39645</x:v>
      </x:c>
      <x:c r="H1876" s="104">
        <x:f t="shared" si="342"/>
        <x:v>5153</x:v>
      </x:c>
      <x:c r="I1876" s="104">
        <x:f>I1872</x:f>
        <x:v>20758</x:v>
      </x:c>
      <x:c r="J1876" s="104">
        <x:f>INT(C1876*I1876)</x:f>
        <x:v>2698</x:v>
      </x:c>
      <x:c r="K1876" s="104">
        <x:f t="shared" si="343"/>
        <x:v>79153</x:v>
      </x:c>
      <x:c r="L1876" s="104">
        <x:f t="shared" si="344"/>
        <x:v>10288</x:v>
      </x:c>
      <x:c r="M1876" s="104"/>
      <x:c r="N1876" s="100"/>
    </x:row>
    <x:row r="1877" spans="1:14" s="5" customFormat="1" ht="19.5" customHeight="1">
      <x:c r="A1877" s="101" t="s">
        <x:v>332</x:v>
      </x:c>
      <x:c r="B1877" s="101" t="str">
        <x:f>B1100</x:f>
        <x:v>삼발이, L=1800</x:v>
      </x:c>
      <x:c r="C1877" s="101">
        <x:f>C1100</x:f>
        <x:v>1</x:v>
      </x:c>
      <x:c r="D1877" s="103" t="s">
        <x:v>261</x:v>
      </x:c>
      <x:c r="E1877" s="104">
        <x:f>E1100</x:f>
        <x:v>11400</x:v>
      </x:c>
      <x:c r="F1877" s="104">
        <x:f t="shared" si="345"/>
        <x:v>11400</x:v>
      </x:c>
      <x:c r="G1877" s="104"/>
      <x:c r="H1877" s="104"/>
      <x:c r="I1877" s="104"/>
      <x:c r="J1877" s="104"/>
      <x:c r="K1877" s="104">
        <x:f t="shared" si="343"/>
        <x:v>11400</x:v>
      </x:c>
      <x:c r="L1877" s="104">
        <x:f t="shared" si="344"/>
        <x:v>11400</x:v>
      </x:c>
      <x:c r="M1877" s="104"/>
      <x:c r="N1877" s="100"/>
    </x:row>
    <x:row r="1878" spans="1:14" s="5" customFormat="1" ht="19.5" customHeight="1">
      <x:c r="A1878" s="101" t="s">
        <x:v>748</x:v>
      </x:c>
      <x:c r="B1878" s="101" t="s">
        <x:v>86</x:v>
      </x:c>
      <x:c r="C1878" s="101">
        <x:f>C1101</x:f>
        <x:v>30</x:v>
      </x:c>
      <x:c r="D1878" s="103" t="s">
        <x:v>266</x:v>
      </x:c>
      <x:c r="E1878" s="104">
        <x:f>E1852</x:f>
        <x:v>400</x:v>
      </x:c>
      <x:c r="F1878" s="104">
        <x:f t="shared" si="345"/>
        <x:v>12000</x:v>
      </x:c>
      <x:c r="G1878" s="104"/>
      <x:c r="H1878" s="104"/>
      <x:c r="I1878" s="104"/>
      <x:c r="J1878" s="104"/>
      <x:c r="K1878" s="104">
        <x:f t="shared" si="343"/>
        <x:v>400</x:v>
      </x:c>
      <x:c r="L1878" s="104">
        <x:f t="shared" si="344"/>
        <x:v>12000</x:v>
      </x:c>
      <x:c r="M1878" s="104"/>
      <x:c r="N1878" s="100"/>
    </x:row>
    <x:row r="1879" spans="1:14" s="5" customFormat="1" ht="19.5" customHeight="1">
      <x:c r="A1879" s="101" t="s">
        <x:v>239</x:v>
      </x:c>
      <x:c r="B1879" s="101" t="s">
        <x:v>1232</x:v>
      </x:c>
      <x:c r="C1879" s="101">
        <x:f>C1102</x:f>
        <x:v>42.700000000000003</x:v>
      </x:c>
      <x:c r="D1879" s="103" t="s">
        <x:v>270</x:v>
      </x:c>
      <x:c r="E1879" s="104">
        <x:f>E1853</x:f>
        <x:v>33.299999999999997</x:v>
      </x:c>
      <x:c r="F1879" s="104">
        <x:f t="shared" si="345"/>
        <x:v>1421</x:v>
      </x:c>
      <x:c r="G1879" s="104"/>
      <x:c r="H1879" s="104"/>
      <x:c r="I1879" s="104"/>
      <x:c r="J1879" s="104"/>
      <x:c r="K1879" s="104">
        <x:f t="shared" si="343"/>
        <x:v>33.299999999999997</x:v>
      </x:c>
      <x:c r="L1879" s="104">
        <x:f t="shared" si="344"/>
        <x:v>1421</x:v>
      </x:c>
      <x:c r="M1879" s="104"/>
      <x:c r="N1879" s="100"/>
    </x:row>
    <x:row r="1880" spans="1:14" s="5" customFormat="1" ht="19.5" customHeight="1">
      <x:c r="A1880" s="101" t="s">
        <x:v>580</x:v>
      </x:c>
      <x:c r="B1880" s="101" t="s">
        <x:v>1337</x:v>
      </x:c>
      <x:c r="C1880" s="101">
        <x:f>C1103</x:f>
        <x:v>14.300000000000001</x:v>
      </x:c>
      <x:c r="D1880" s="103" t="s">
        <x:v>270</x:v>
      </x:c>
      <x:c r="E1880" s="104">
        <x:f>E1854</x:f>
        <x:v>131</x:v>
      </x:c>
      <x:c r="F1880" s="104">
        <x:f t="shared" si="345"/>
        <x:v>1873</x:v>
      </x:c>
      <x:c r="G1880" s="104"/>
      <x:c r="H1880" s="104"/>
      <x:c r="I1880" s="104"/>
      <x:c r="J1880" s="104"/>
      <x:c r="K1880" s="104">
        <x:f t="shared" si="343"/>
        <x:v>131</x:v>
      </x:c>
      <x:c r="L1880" s="104">
        <x:f t="shared" si="344"/>
        <x:v>1873</x:v>
      </x:c>
      <x:c r="M1880" s="104"/>
      <x:c r="N1880" s="100"/>
    </x:row>
    <x:row r="1881" spans="1:14" s="5" customFormat="1" ht="19.5" customHeight="1">
      <x:c r="A1881" s="101" t="s">
        <x:v>190</x:v>
      </x:c>
      <x:c r="B1881" s="101" t="s">
        <x:v>572</x:v>
      </x:c>
      <x:c r="C1881" s="101">
        <x:f>C1104</x:f>
        <x:v>2.4300000000000002</x:v>
      </x:c>
      <x:c r="D1881" s="103" t="s">
        <x:v>266</x:v>
      </x:c>
      <x:c r="E1881" s="104">
        <x:f>E1855</x:f>
        <x:v>1470</x:v>
      </x:c>
      <x:c r="F1881" s="104">
        <x:f t="shared" si="345"/>
        <x:v>3572</x:v>
      </x:c>
      <x:c r="G1881" s="104"/>
      <x:c r="H1881" s="104"/>
      <x:c r="I1881" s="104"/>
      <x:c r="J1881" s="104"/>
      <x:c r="K1881" s="104">
        <x:f t="shared" si="343"/>
        <x:v>1470</x:v>
      </x:c>
      <x:c r="L1881" s="104">
        <x:f t="shared" si="344"/>
        <x:v>3572</x:v>
      </x:c>
      <x:c r="M1881" s="104"/>
      <x:c r="N1881" s="100"/>
    </x:row>
    <x:row r="1882" spans="1:14" s="5" customFormat="1" ht="19.5" customHeight="1">
      <x:c r="A1882" s="101" t="s">
        <x:v>822</x:v>
      </x:c>
      <x:c r="B1882" s="101" t="str">
        <x:f>B1856</x:f>
        <x:v>트럭탑재형크레인15톤</x:v>
      </x:c>
      <x:c r="C1882" s="102">
        <x:v>2</x:v>
      </x:c>
      <x:c r="D1882" s="103" t="s">
        <x:v>148</x:v>
      </x:c>
      <x:c r="E1882" s="104">
        <x:f>E1105</x:f>
        <x:v>1279</x:v>
      </x:c>
      <x:c r="F1882" s="104">
        <x:f t="shared" si="345"/>
        <x:v>2558</x:v>
      </x:c>
      <x:c r="G1882" s="104">
        <x:f>G1105</x:f>
        <x:v>2533</x:v>
      </x:c>
      <x:c r="H1882" s="104">
        <x:f>INT(C1882*G1882)</x:f>
        <x:v>5066</x:v>
      </x:c>
      <x:c r="I1882" s="104">
        <x:f>I1105</x:f>
        <x:v>1733</x:v>
      </x:c>
      <x:c r="J1882" s="104">
        <x:f>INT(C1882*I1882)</x:f>
        <x:v>3466</x:v>
      </x:c>
      <x:c r="K1882" s="104">
        <x:f t="shared" si="343"/>
        <x:v>5545</x:v>
      </x:c>
      <x:c r="L1882" s="104">
        <x:f t="shared" si="344"/>
        <x:v>11090</x:v>
      </x:c>
      <x:c r="M1882" s="104"/>
      <x:c r="N1882" s="100"/>
    </x:row>
    <x:row r="1883" spans="1:14" s="5" customFormat="1" ht="19.5" customHeight="1">
      <x:c r="A1883" s="101" t="s">
        <x:v>540</x:v>
      </x:c>
      <x:c r="B1883" s="101" t="str">
        <x:f>B1857</x:f>
        <x:v>트럭탑재형크레인15톤, 10km</x:v>
      </x:c>
      <x:c r="C1883" s="102">
        <x:v>2</x:v>
      </x:c>
      <x:c r="D1883" s="103" t="s">
        <x:v>148</x:v>
      </x:c>
      <x:c r="E1883" s="104">
        <x:f>E1106</x:f>
        <x:v>3393</x:v>
      </x:c>
      <x:c r="F1883" s="104">
        <x:f t="shared" si="345"/>
        <x:v>6786</x:v>
      </x:c>
      <x:c r="G1883" s="104">
        <x:f>G1106</x:f>
        <x:v>6719</x:v>
      </x:c>
      <x:c r="H1883" s="104">
        <x:f>INT(C1883*G1883)</x:f>
        <x:v>13438</x:v>
      </x:c>
      <x:c r="I1883" s="104">
        <x:f>I1106</x:f>
        <x:v>4598</x:v>
      </x:c>
      <x:c r="J1883" s="104">
        <x:f>INT(C1883*I1883)</x:f>
        <x:v>9196</x:v>
      </x:c>
      <x:c r="K1883" s="104">
        <x:f t="shared" si="343"/>
        <x:v>14710</x:v>
      </x:c>
      <x:c r="L1883" s="104">
        <x:f t="shared" si="344"/>
        <x:v>29420</x:v>
      </x:c>
      <x:c r="M1883" s="104"/>
      <x:c r="N1883" s="100"/>
    </x:row>
    <x:row r="1884" spans="1:14" s="5" customFormat="1" ht="19.5" customHeight="1">
      <x:c r="A1884" s="101" t="s">
        <x:v>533</x:v>
      </x:c>
      <x:c r="B1884" s="101"/>
      <x:c r="C1884" s="102"/>
      <x:c r="D1884" s="103"/>
      <x:c r="E1884" s="104"/>
      <x:c r="F1884" s="104">
        <x:f>SUM(F1861:F1883)</x:f>
        <x:v>124730</x:v>
      </x:c>
      <x:c r="G1884" s="104"/>
      <x:c r="H1884" s="104">
        <x:f>SUM(H1861:H1883)</x:f>
        <x:v>743119</x:v>
      </x:c>
      <x:c r="I1884" s="104"/>
      <x:c r="J1884" s="104">
        <x:f>SUM(J1861:J1883)</x:f>
        <x:v>109191</x:v>
      </x:c>
      <x:c r="K1884" s="104"/>
      <x:c r="L1884" s="104">
        <x:f>SUM(F1884,H1884,J1884)</x:f>
        <x:v>977040</x:v>
      </x:c>
      <x:c r="M1884" s="104"/>
      <x:c r="N1884" s="100"/>
    </x:row>
    <x:row r="1885" spans="1:14" s="5" customFormat="1" ht="19.5" customHeight="1">
      <x:c r="A1885" s="105"/>
      <x:c r="B1885" s="105"/>
      <x:c r="C1885" s="106"/>
      <x:c r="D1885" s="107"/>
      <x:c r="E1885" s="108"/>
      <x:c r="F1885" s="108"/>
      <x:c r="G1885" s="108"/>
      <x:c r="H1885" s="108"/>
      <x:c r="I1885" s="108"/>
      <x:c r="J1885" s="108"/>
      <x:c r="K1885" s="108"/>
      <x:c r="L1885" s="108"/>
      <x:c r="M1885" s="108"/>
      <x:c r="N1885" s="100"/>
    </x:row>
    <x:row r="1886" spans="1:14" s="5" customFormat="1" ht="23.899999999999999">
      <x:c r="A1886" s="113" t="s">
        <x:v>1262</x:v>
      </x:c>
      <x:c r="B1886" s="96" t="s">
        <x:v>300</x:v>
      </x:c>
      <x:c r="C1886" s="97"/>
      <x:c r="D1886" s="98" t="s">
        <x:v>148</x:v>
      </x:c>
      <x:c r="E1886" s="99"/>
      <x:c r="F1886" s="99"/>
      <x:c r="G1886" s="99"/>
      <x:c r="H1886" s="99"/>
      <x:c r="I1886" s="99"/>
      <x:c r="J1886" s="99"/>
      <x:c r="K1886" s="99"/>
      <x:c r="L1886" s="99"/>
      <x:c r="M1886" s="99"/>
      <x:c r="N1886" s="100"/>
    </x:row>
    <x:row r="1887" spans="1:14" s="5" customFormat="1" ht="19.5" customHeight="1">
      <x:c r="A1887" s="101" t="s">
        <x:v>153</x:v>
      </x:c>
      <x:c r="B1887" s="101" t="s">
        <x:v>281</x:v>
      </x:c>
      <x:c r="C1887" s="102">
        <x:v>0.90000000000000002</x:v>
      </x:c>
      <x:c r="D1887" s="103" t="s">
        <x:v>250</x:v>
      </x:c>
      <x:c r="E1887" s="104"/>
      <x:c r="F1887" s="104"/>
      <x:c r="G1887" s="104">
        <x:f>G1865</x:f>
        <x:v>189749</x:v>
      </x:c>
      <x:c r="H1887" s="104">
        <x:f t="shared" ref="H1887:H1902" si="346">INT(C1887*G1887)</x:f>
        <x:v>170774</x:v>
      </x:c>
      <x:c r="I1887" s="104"/>
      <x:c r="J1887" s="104"/>
      <x:c r="K1887" s="104">
        <x:f t="shared" ref="K1887:K1909" si="347">SUM(E1887,G1887,I1887)</x:f>
        <x:v>189749</x:v>
      </x:c>
      <x:c r="L1887" s="104">
        <x:f t="shared" ref="L1887:L1909" si="348">SUM(F1887,H1887,J1887)</x:f>
        <x:v>170774</x:v>
      </x:c>
      <x:c r="M1887" s="104"/>
      <x:c r="N1887" s="100"/>
    </x:row>
    <x:row r="1888" spans="1:14" s="5" customFormat="1" ht="19.5" customHeight="1">
      <x:c r="A1888" s="101" t="s">
        <x:v>862</x:v>
      </x:c>
      <x:c r="B1888" s="101" t="s">
        <x:v>281</x:v>
      </x:c>
      <x:c r="C1888" s="102">
        <x:v>0.16</x:v>
      </x:c>
      <x:c r="D1888" s="103" t="s">
        <x:v>250</x:v>
      </x:c>
      <x:c r="E1888" s="104"/>
      <x:c r="F1888" s="104"/>
      <x:c r="G1888" s="104">
        <x:f>G1866</x:f>
        <x:v>148510</x:v>
      </x:c>
      <x:c r="H1888" s="104">
        <x:f t="shared" si="346"/>
        <x:v>23761</x:v>
      </x:c>
      <x:c r="I1888" s="104"/>
      <x:c r="J1888" s="104"/>
      <x:c r="K1888" s="104">
        <x:f t="shared" si="347"/>
        <x:v>148510</x:v>
      </x:c>
      <x:c r="L1888" s="104">
        <x:f t="shared" si="348"/>
        <x:v>23761</x:v>
      </x:c>
      <x:c r="M1888" s="104"/>
      <x:c r="N1888" s="100"/>
    </x:row>
    <x:row r="1889" spans="1:14" s="5" customFormat="1" ht="19.5" customHeight="1">
      <x:c r="A1889" s="101" t="s">
        <x:v>227</x:v>
      </x:c>
      <x:c r="B1889" s="101" t="s">
        <x:v>110</x:v>
      </x:c>
      <x:c r="C1889" s="102">
        <x:v>1.1499999999999999</x:v>
      </x:c>
      <x:c r="D1889" s="103" t="s">
        <x:v>220</x:v>
      </x:c>
      <x:c r="E1889" s="104">
        <x:f>E1863</x:f>
        <x:v>21820</x:v>
      </x:c>
      <x:c r="F1889" s="104">
        <x:f>INT(C1889*E1889)</x:f>
        <x:v>25093</x:v>
      </x:c>
      <x:c r="G1889" s="104">
        <x:f>G1863</x:f>
        <x:v>47849</x:v>
      </x:c>
      <x:c r="H1889" s="104">
        <x:f t="shared" si="346"/>
        <x:v>55026</x:v>
      </x:c>
      <x:c r="I1889" s="104">
        <x:f>I1863</x:f>
        <x:v>24867</x:v>
      </x:c>
      <x:c r="J1889" s="104">
        <x:f>INT(C1889*I1889)</x:f>
        <x:v>28597</x:v>
      </x:c>
      <x:c r="K1889" s="104">
        <x:f t="shared" si="347"/>
        <x:v>94536</x:v>
      </x:c>
      <x:c r="L1889" s="104">
        <x:f t="shared" si="348"/>
        <x:v>108716</x:v>
      </x:c>
      <x:c r="M1889" s="104"/>
      <x:c r="N1889" s="100"/>
    </x:row>
    <x:row r="1890" spans="1:14" s="5" customFormat="1" ht="19.5" customHeight="1">
      <x:c r="A1890" s="101" t="s">
        <x:v>1478</x:v>
      </x:c>
      <x:c r="B1890" s="101" t="s">
        <x:v>232</x:v>
      </x:c>
      <x:c r="C1890" s="102">
        <x:v>0.23000000000000001</x:v>
      </x:c>
      <x:c r="D1890" s="103" t="s">
        <x:v>220</x:v>
      </x:c>
      <x:c r="E1890" s="104">
        <x:f>E1113</x:f>
        <x:v>20024</x:v>
      </x:c>
      <x:c r="F1890" s="104">
        <x:f>INT(C1890*E1890)</x:f>
        <x:v>4605</x:v>
      </x:c>
      <x:c r="G1890" s="104">
        <x:f>G1113</x:f>
        <x:v>39645</x:v>
      </x:c>
      <x:c r="H1890" s="104">
        <x:f t="shared" si="346"/>
        <x:v>9118</x:v>
      </x:c>
      <x:c r="I1890" s="104">
        <x:f>I1113</x:f>
        <x:v>27133</x:v>
      </x:c>
      <x:c r="J1890" s="104">
        <x:f>INT(C1890*I1890)</x:f>
        <x:v>6240</x:v>
      </x:c>
      <x:c r="K1890" s="104">
        <x:f t="shared" si="347"/>
        <x:v>86802</x:v>
      </x:c>
      <x:c r="L1890" s="104">
        <x:f t="shared" si="348"/>
        <x:v>19963</x:v>
      </x:c>
      <x:c r="M1890" s="104"/>
      <x:c r="N1890" s="100"/>
    </x:row>
    <x:row r="1891" spans="1:14" s="5" customFormat="1" ht="19.5" customHeight="1">
      <x:c r="A1891" s="101" t="s">
        <x:v>153</x:v>
      </x:c>
      <x:c r="B1891" s="101" t="s">
        <x:v>1251</x:v>
      </x:c>
      <x:c r="C1891" s="102">
        <x:f>ROUNDDOWN(C1887*0.7,3)</x:f>
        <x:v>0.63</x:v>
      </x:c>
      <x:c r="D1891" s="103" t="s">
        <x:v>250</x:v>
      </x:c>
      <x:c r="E1891" s="104"/>
      <x:c r="F1891" s="104"/>
      <x:c r="G1891" s="104">
        <x:f>G1887</x:f>
        <x:v>189749</x:v>
      </x:c>
      <x:c r="H1891" s="104">
        <x:f t="shared" si="346"/>
        <x:v>119541</x:v>
      </x:c>
      <x:c r="I1891" s="104"/>
      <x:c r="J1891" s="104"/>
      <x:c r="K1891" s="104">
        <x:f t="shared" si="347"/>
        <x:v>189749</x:v>
      </x:c>
      <x:c r="L1891" s="104">
        <x:f t="shared" si="348"/>
        <x:v>119541</x:v>
      </x:c>
      <x:c r="M1891" s="104"/>
      <x:c r="N1891" s="100"/>
    </x:row>
    <x:row r="1892" spans="1:14" s="5" customFormat="1" ht="19.5" customHeight="1">
      <x:c r="A1892" s="101" t="s">
        <x:v>862</x:v>
      </x:c>
      <x:c r="B1892" s="101" t="s">
        <x:v>1251</x:v>
      </x:c>
      <x:c r="C1892" s="102">
        <x:f>ROUNDDOWN(C1888*0.7,3)</x:f>
        <x:v>0.112</x:v>
      </x:c>
      <x:c r="D1892" s="103" t="s">
        <x:v>250</x:v>
      </x:c>
      <x:c r="E1892" s="104"/>
      <x:c r="F1892" s="104"/>
      <x:c r="G1892" s="104">
        <x:f>G1888</x:f>
        <x:v>148510</x:v>
      </x:c>
      <x:c r="H1892" s="104">
        <x:f t="shared" si="346"/>
        <x:v>16633</x:v>
      </x:c>
      <x:c r="I1892" s="104"/>
      <x:c r="J1892" s="104"/>
      <x:c r="K1892" s="104">
        <x:f t="shared" si="347"/>
        <x:v>148510</x:v>
      </x:c>
      <x:c r="L1892" s="104">
        <x:f t="shared" si="348"/>
        <x:v>16633</x:v>
      </x:c>
      <x:c r="M1892" s="104"/>
      <x:c r="N1892" s="100"/>
    </x:row>
    <x:row r="1893" spans="1:14" s="5" customFormat="1" ht="19.5" customHeight="1">
      <x:c r="A1893" s="101" t="s">
        <x:v>227</x:v>
      </x:c>
      <x:c r="B1893" s="101" t="s">
        <x:v>1165</x:v>
      </x:c>
      <x:c r="C1893" s="102">
        <x:f>ROUNDDOWN(C1889*0.7,3)</x:f>
        <x:v>0.80500000000000005</x:v>
      </x:c>
      <x:c r="D1893" s="103" t="s">
        <x:v>220</x:v>
      </x:c>
      <x:c r="E1893" s="104">
        <x:f>E1889</x:f>
        <x:v>21820</x:v>
      </x:c>
      <x:c r="F1893" s="104">
        <x:f>INT(C1893*E1893)</x:f>
        <x:v>17565</x:v>
      </x:c>
      <x:c r="G1893" s="104">
        <x:f>G1889</x:f>
        <x:v>47849</x:v>
      </x:c>
      <x:c r="H1893" s="104">
        <x:f t="shared" si="346"/>
        <x:v>38518</x:v>
      </x:c>
      <x:c r="I1893" s="104">
        <x:f>I1889</x:f>
        <x:v>24867</x:v>
      </x:c>
      <x:c r="J1893" s="104">
        <x:f>INT(C1893*I1893)</x:f>
        <x:v>20017</x:v>
      </x:c>
      <x:c r="K1893" s="104">
        <x:f t="shared" si="347"/>
        <x:v>94536</x:v>
      </x:c>
      <x:c r="L1893" s="104">
        <x:f t="shared" si="348"/>
        <x:v>76100</x:v>
      </x:c>
      <x:c r="M1893" s="104"/>
      <x:c r="N1893" s="100"/>
    </x:row>
    <x:row r="1894" spans="1:14" s="5" customFormat="1" ht="19.5" customHeight="1">
      <x:c r="A1894" s="101" t="s">
        <x:v>1478</x:v>
      </x:c>
      <x:c r="B1894" s="101" t="s">
        <x:v>1160</x:v>
      </x:c>
      <x:c r="C1894" s="102">
        <x:f>ROUNDDOWN(C1890*0.7,3)</x:f>
        <x:v>0.161</x:v>
      </x:c>
      <x:c r="D1894" s="103" t="s">
        <x:v>220</x:v>
      </x:c>
      <x:c r="E1894" s="104">
        <x:f>E1890</x:f>
        <x:v>20024</x:v>
      </x:c>
      <x:c r="F1894" s="104">
        <x:f>INT(C1894*E1894)</x:f>
        <x:v>3223</x:v>
      </x:c>
      <x:c r="G1894" s="104">
        <x:f>G1890</x:f>
        <x:v>39645</x:v>
      </x:c>
      <x:c r="H1894" s="104">
        <x:f t="shared" si="346"/>
        <x:v>6382</x:v>
      </x:c>
      <x:c r="I1894" s="104">
        <x:f>I1890</x:f>
        <x:v>27133</x:v>
      </x:c>
      <x:c r="J1894" s="104">
        <x:f>INT(C1894*I1894)</x:f>
        <x:v>4368</x:v>
      </x:c>
      <x:c r="K1894" s="104">
        <x:f t="shared" si="347"/>
        <x:v>86802</x:v>
      </x:c>
      <x:c r="L1894" s="104">
        <x:f t="shared" si="348"/>
        <x:v>13973</x:v>
      </x:c>
      <x:c r="M1894" s="104"/>
      <x:c r="N1894" s="100"/>
    </x:row>
    <x:row r="1895" spans="1:14" s="5" customFormat="1" ht="19.5" customHeight="1">
      <x:c r="A1895" s="101" t="s">
        <x:v>153</x:v>
      </x:c>
      <x:c r="B1895" s="101" t="s">
        <x:v>229</x:v>
      </x:c>
      <x:c r="C1895" s="102">
        <x:v>0.56000000000000005</x:v>
      </x:c>
      <x:c r="D1895" s="103" t="s">
        <x:v>250</x:v>
      </x:c>
      <x:c r="E1895" s="104"/>
      <x:c r="F1895" s="104"/>
      <x:c r="G1895" s="104">
        <x:f>G1887</x:f>
        <x:v>189749</x:v>
      </x:c>
      <x:c r="H1895" s="104">
        <x:f t="shared" si="346"/>
        <x:v>106259</x:v>
      </x:c>
      <x:c r="I1895" s="104"/>
      <x:c r="J1895" s="104"/>
      <x:c r="K1895" s="104">
        <x:f t="shared" si="347"/>
        <x:v>189749</x:v>
      </x:c>
      <x:c r="L1895" s="104">
        <x:f t="shared" si="348"/>
        <x:v>106259</x:v>
      </x:c>
      <x:c r="M1895" s="104"/>
      <x:c r="N1895" s="100"/>
    </x:row>
    <x:row r="1896" spans="1:14" s="5" customFormat="1" ht="19.5" customHeight="1">
      <x:c r="A1896" s="101" t="s">
        <x:v>862</x:v>
      </x:c>
      <x:c r="B1896" s="101" t="s">
        <x:v>229</x:v>
      </x:c>
      <x:c r="C1896" s="102">
        <x:v>0.22</x:v>
      </x:c>
      <x:c r="D1896" s="103" t="s">
        <x:v>250</x:v>
      </x:c>
      <x:c r="E1896" s="104"/>
      <x:c r="F1896" s="104"/>
      <x:c r="G1896" s="104">
        <x:f>G1888</x:f>
        <x:v>148510</x:v>
      </x:c>
      <x:c r="H1896" s="104">
        <x:f t="shared" si="346"/>
        <x:v>32672</x:v>
      </x:c>
      <x:c r="I1896" s="104"/>
      <x:c r="J1896" s="104"/>
      <x:c r="K1896" s="104">
        <x:f t="shared" si="347"/>
        <x:v>148510</x:v>
      </x:c>
      <x:c r="L1896" s="104">
        <x:f t="shared" si="348"/>
        <x:v>32672</x:v>
      </x:c>
      <x:c r="M1896" s="104"/>
      <x:c r="N1896" s="100"/>
    </x:row>
    <x:row r="1897" spans="1:14" s="5" customFormat="1" ht="19.5" customHeight="1">
      <x:c r="A1897" s="101" t="s">
        <x:v>227</x:v>
      </x:c>
      <x:c r="B1897" s="101" t="s">
        <x:v>1079</x:v>
      </x:c>
      <x:c r="C1897" s="102">
        <x:v>0.84999999999999998</x:v>
      </x:c>
      <x:c r="D1897" s="103" t="s">
        <x:v>220</x:v>
      </x:c>
      <x:c r="E1897" s="104">
        <x:f>E1901</x:f>
        <x:v>21820</x:v>
      </x:c>
      <x:c r="F1897" s="104">
        <x:f>INT(C1897*E1897)</x:f>
        <x:v>18547</x:v>
      </x:c>
      <x:c r="G1897" s="104">
        <x:f>G1901</x:f>
        <x:v>47849</x:v>
      </x:c>
      <x:c r="H1897" s="104">
        <x:f t="shared" si="346"/>
        <x:v>40671</x:v>
      </x:c>
      <x:c r="I1897" s="104">
        <x:f>I1901</x:f>
        <x:v>24867</x:v>
      </x:c>
      <x:c r="J1897" s="104">
        <x:f>INT(C1897*I1897)</x:f>
        <x:v>21136</x:v>
      </x:c>
      <x:c r="K1897" s="104">
        <x:f t="shared" si="347"/>
        <x:v>94536</x:v>
      </x:c>
      <x:c r="L1897" s="104">
        <x:f t="shared" si="348"/>
        <x:v>80354</x:v>
      </x:c>
      <x:c r="M1897" s="104"/>
      <x:c r="N1897" s="100"/>
    </x:row>
    <x:row r="1898" spans="1:14" s="5" customFormat="1" ht="19.5" customHeight="1">
      <x:c r="A1898" s="101" t="s">
        <x:v>1478</x:v>
      </x:c>
      <x:c r="B1898" s="101" t="s">
        <x:v>232</x:v>
      </x:c>
      <x:c r="C1898" s="102">
        <x:v>0.26000000000000001</x:v>
      </x:c>
      <x:c r="D1898" s="103" t="s">
        <x:v>220</x:v>
      </x:c>
      <x:c r="E1898" s="104">
        <x:f>E1894</x:f>
        <x:v>20024</x:v>
      </x:c>
      <x:c r="F1898" s="104">
        <x:f>INT(C1898*E1898)</x:f>
        <x:v>5206</x:v>
      </x:c>
      <x:c r="G1898" s="104">
        <x:f>G1894</x:f>
        <x:v>39645</x:v>
      </x:c>
      <x:c r="H1898" s="104">
        <x:f t="shared" si="346"/>
        <x:v>10307</x:v>
      </x:c>
      <x:c r="I1898" s="104">
        <x:f>I1894</x:f>
        <x:v>27133</x:v>
      </x:c>
      <x:c r="J1898" s="104">
        <x:f>INT(C1898*I1898)</x:f>
        <x:v>7054</x:v>
      </x:c>
      <x:c r="K1898" s="104">
        <x:f t="shared" si="347"/>
        <x:v>86802</x:v>
      </x:c>
      <x:c r="L1898" s="104">
        <x:f t="shared" si="348"/>
        <x:v>22567</x:v>
      </x:c>
      <x:c r="M1898" s="104"/>
      <x:c r="N1898" s="100"/>
    </x:row>
    <x:row r="1899" spans="1:14" s="5" customFormat="1" ht="19.5" customHeight="1">
      <x:c r="A1899" s="101" t="s">
        <x:v>153</x:v>
      </x:c>
      <x:c r="B1899" s="101" t="s">
        <x:v>1050</x:v>
      </x:c>
      <x:c r="C1899" s="102">
        <x:f>ROUNDDOWN(C1895*0.5,3)</x:f>
        <x:v>0.28000000000000003</x:v>
      </x:c>
      <x:c r="D1899" s="103" t="s">
        <x:v>250</x:v>
      </x:c>
      <x:c r="E1899" s="104"/>
      <x:c r="F1899" s="104"/>
      <x:c r="G1899" s="104">
        <x:f>G1891</x:f>
        <x:v>189749</x:v>
      </x:c>
      <x:c r="H1899" s="104">
        <x:f t="shared" si="346"/>
        <x:v>53129</x:v>
      </x:c>
      <x:c r="I1899" s="104"/>
      <x:c r="J1899" s="104"/>
      <x:c r="K1899" s="104">
        <x:f t="shared" si="347"/>
        <x:v>189749</x:v>
      </x:c>
      <x:c r="L1899" s="104">
        <x:f t="shared" si="348"/>
        <x:v>53129</x:v>
      </x:c>
      <x:c r="M1899" s="104"/>
      <x:c r="N1899" s="100"/>
    </x:row>
    <x:row r="1900" spans="1:14" s="5" customFormat="1" ht="19.5" customHeight="1">
      <x:c r="A1900" s="101" t="s">
        <x:v>862</x:v>
      </x:c>
      <x:c r="B1900" s="101" t="s">
        <x:v>1050</x:v>
      </x:c>
      <x:c r="C1900" s="102">
        <x:f>ROUNDDOWN(C1896*0.5,3)</x:f>
        <x:v>0.11</x:v>
      </x:c>
      <x:c r="D1900" s="103" t="s">
        <x:v>250</x:v>
      </x:c>
      <x:c r="E1900" s="104"/>
      <x:c r="F1900" s="104"/>
      <x:c r="G1900" s="104">
        <x:f>G1892</x:f>
        <x:v>148510</x:v>
      </x:c>
      <x:c r="H1900" s="104">
        <x:f t="shared" si="346"/>
        <x:v>16336</x:v>
      </x:c>
      <x:c r="I1900" s="104"/>
      <x:c r="J1900" s="104"/>
      <x:c r="K1900" s="104">
        <x:f t="shared" si="347"/>
        <x:v>148510</x:v>
      </x:c>
      <x:c r="L1900" s="104">
        <x:f t="shared" si="348"/>
        <x:v>16336</x:v>
      </x:c>
      <x:c r="M1900" s="104"/>
      <x:c r="N1900" s="100"/>
    </x:row>
    <x:row r="1901" spans="1:14" s="5" customFormat="1" ht="19.5" customHeight="1">
      <x:c r="A1901" s="101" t="s">
        <x:v>227</x:v>
      </x:c>
      <x:c r="B1901" s="101" t="s">
        <x:v>1370</x:v>
      </x:c>
      <x:c r="C1901" s="102">
        <x:f>ROUNDDOWN(C1897*0.5,3)</x:f>
        <x:v>0.42499999999999999</x:v>
      </x:c>
      <x:c r="D1901" s="103" t="s">
        <x:v>220</x:v>
      </x:c>
      <x:c r="E1901" s="104">
        <x:f>E1875</x:f>
        <x:v>21820</x:v>
      </x:c>
      <x:c r="F1901" s="104">
        <x:f t="shared" ref="F1901:F1909" si="349">INT(C1901*E1901)</x:f>
        <x:v>9273</x:v>
      </x:c>
      <x:c r="G1901" s="104">
        <x:f>G1875</x:f>
        <x:v>47849</x:v>
      </x:c>
      <x:c r="H1901" s="104">
        <x:f t="shared" si="346"/>
        <x:v>20335</x:v>
      </x:c>
      <x:c r="I1901" s="104">
        <x:f>I1875</x:f>
        <x:v>24867</x:v>
      </x:c>
      <x:c r="J1901" s="104">
        <x:f>INT(C1901*I1901)</x:f>
        <x:v>10568</x:v>
      </x:c>
      <x:c r="K1901" s="104">
        <x:f t="shared" si="347"/>
        <x:v>94536</x:v>
      </x:c>
      <x:c r="L1901" s="104">
        <x:f t="shared" si="348"/>
        <x:v>40176</x:v>
      </x:c>
      <x:c r="M1901" s="104"/>
      <x:c r="N1901" s="100"/>
    </x:row>
    <x:row r="1902" spans="1:14" s="5" customFormat="1" ht="19.5" customHeight="1">
      <x:c r="A1902" s="101" t="s">
        <x:v>1478</x:v>
      </x:c>
      <x:c r="B1902" s="101" t="s">
        <x:v>1311</x:v>
      </x:c>
      <x:c r="C1902" s="102">
        <x:f>ROUNDDOWN(C1898*0.5,3)</x:f>
        <x:v>0.13</x:v>
      </x:c>
      <x:c r="D1902" s="103" t="s">
        <x:v>220</x:v>
      </x:c>
      <x:c r="E1902" s="104">
        <x:f>E1898</x:f>
        <x:v>20024</x:v>
      </x:c>
      <x:c r="F1902" s="104">
        <x:f t="shared" si="349"/>
        <x:v>2603</x:v>
      </x:c>
      <x:c r="G1902" s="104">
        <x:f>G1898</x:f>
        <x:v>39645</x:v>
      </x:c>
      <x:c r="H1902" s="104">
        <x:f t="shared" si="346"/>
        <x:v>5153</x:v>
      </x:c>
      <x:c r="I1902" s="104">
        <x:f>I1898</x:f>
        <x:v>27133</x:v>
      </x:c>
      <x:c r="J1902" s="104">
        <x:f>INT(C1902*I1902)</x:f>
        <x:v>3527</x:v>
      </x:c>
      <x:c r="K1902" s="104">
        <x:f t="shared" si="347"/>
        <x:v>86802</x:v>
      </x:c>
      <x:c r="L1902" s="104">
        <x:f t="shared" si="348"/>
        <x:v>11283</x:v>
      </x:c>
      <x:c r="M1902" s="104"/>
      <x:c r="N1902" s="100"/>
    </x:row>
    <x:row r="1903" spans="1:14" s="5" customFormat="1" ht="19.5" customHeight="1">
      <x:c r="A1903" s="101" t="s">
        <x:v>332</x:v>
      </x:c>
      <x:c r="B1903" s="101" t="str">
        <x:f>B1118</x:f>
        <x:v>삼발이, L=1800</x:v>
      </x:c>
      <x:c r="C1903" s="101">
        <x:f>C1118</x:f>
        <x:v>1</x:v>
      </x:c>
      <x:c r="D1903" s="103" t="s">
        <x:v>261</x:v>
      </x:c>
      <x:c r="E1903" s="104">
        <x:f>E1118</x:f>
        <x:v>11400</x:v>
      </x:c>
      <x:c r="F1903" s="104">
        <x:f t="shared" si="349"/>
        <x:v>11400</x:v>
      </x:c>
      <x:c r="G1903" s="104"/>
      <x:c r="H1903" s="104"/>
      <x:c r="I1903" s="104"/>
      <x:c r="J1903" s="104"/>
      <x:c r="K1903" s="104">
        <x:f t="shared" si="347"/>
        <x:v>11400</x:v>
      </x:c>
      <x:c r="L1903" s="104">
        <x:f t="shared" si="348"/>
        <x:v>11400</x:v>
      </x:c>
      <x:c r="M1903" s="104"/>
      <x:c r="N1903" s="100"/>
    </x:row>
    <x:row r="1904" spans="1:14" s="5" customFormat="1" ht="19.5" customHeight="1">
      <x:c r="A1904" s="101" t="s">
        <x:v>748</x:v>
      </x:c>
      <x:c r="B1904" s="101" t="s">
        <x:v>86</x:v>
      </x:c>
      <x:c r="C1904" s="101">
        <x:f>C1119</x:f>
        <x:v>30</x:v>
      </x:c>
      <x:c r="D1904" s="103" t="s">
        <x:v>266</x:v>
      </x:c>
      <x:c r="E1904" s="104">
        <x:f>E1878</x:f>
        <x:v>400</x:v>
      </x:c>
      <x:c r="F1904" s="104">
        <x:f t="shared" si="349"/>
        <x:v>12000</x:v>
      </x:c>
      <x:c r="G1904" s="104"/>
      <x:c r="H1904" s="104"/>
      <x:c r="I1904" s="104"/>
      <x:c r="J1904" s="104"/>
      <x:c r="K1904" s="104">
        <x:f t="shared" si="347"/>
        <x:v>400</x:v>
      </x:c>
      <x:c r="L1904" s="104">
        <x:f t="shared" si="348"/>
        <x:v>12000</x:v>
      </x:c>
      <x:c r="M1904" s="104"/>
      <x:c r="N1904" s="100"/>
    </x:row>
    <x:row r="1905" spans="1:14" s="5" customFormat="1" ht="19.5" customHeight="1">
      <x:c r="A1905" s="101" t="s">
        <x:v>239</x:v>
      </x:c>
      <x:c r="B1905" s="101" t="s">
        <x:v>1232</x:v>
      </x:c>
      <x:c r="C1905" s="101">
        <x:f>C1120</x:f>
        <x:v>45</x:v>
      </x:c>
      <x:c r="D1905" s="103" t="s">
        <x:v>270</x:v>
      </x:c>
      <x:c r="E1905" s="104">
        <x:f>E1879</x:f>
        <x:v>33.299999999999997</x:v>
      </x:c>
      <x:c r="F1905" s="104">
        <x:f t="shared" si="349"/>
        <x:v>1498</x:v>
      </x:c>
      <x:c r="G1905" s="104"/>
      <x:c r="H1905" s="104"/>
      <x:c r="I1905" s="104"/>
      <x:c r="J1905" s="104"/>
      <x:c r="K1905" s="104">
        <x:f t="shared" si="347"/>
        <x:v>33.299999999999997</x:v>
      </x:c>
      <x:c r="L1905" s="104">
        <x:f t="shared" si="348"/>
        <x:v>1498</x:v>
      </x:c>
      <x:c r="M1905" s="104"/>
      <x:c r="N1905" s="100"/>
    </x:row>
    <x:row r="1906" spans="1:14" s="5" customFormat="1" ht="19.5" customHeight="1">
      <x:c r="A1906" s="101" t="s">
        <x:v>580</x:v>
      </x:c>
      <x:c r="B1906" s="101" t="s">
        <x:v>1337</x:v>
      </x:c>
      <x:c r="C1906" s="101">
        <x:f>C1121</x:f>
        <x:v>15.4</x:v>
      </x:c>
      <x:c r="D1906" s="103" t="s">
        <x:v>270</x:v>
      </x:c>
      <x:c r="E1906" s="104">
        <x:f>E1880</x:f>
        <x:v>131</x:v>
      </x:c>
      <x:c r="F1906" s="104">
        <x:f t="shared" si="349"/>
        <x:v>2017</x:v>
      </x:c>
      <x:c r="G1906" s="104"/>
      <x:c r="H1906" s="104"/>
      <x:c r="I1906" s="104"/>
      <x:c r="J1906" s="104"/>
      <x:c r="K1906" s="104">
        <x:f t="shared" si="347"/>
        <x:v>131</x:v>
      </x:c>
      <x:c r="L1906" s="104">
        <x:f t="shared" si="348"/>
        <x:v>2017</x:v>
      </x:c>
      <x:c r="M1906" s="104"/>
      <x:c r="N1906" s="100"/>
    </x:row>
    <x:row r="1907" spans="1:14" s="5" customFormat="1" ht="19.5" customHeight="1">
      <x:c r="A1907" s="101" t="s">
        <x:v>190</x:v>
      </x:c>
      <x:c r="B1907" s="101" t="s">
        <x:v>572</x:v>
      </x:c>
      <x:c r="C1907" s="101">
        <x:f>C1122</x:f>
        <x:v>2.6200000000000001</x:v>
      </x:c>
      <x:c r="D1907" s="103" t="s">
        <x:v>266</x:v>
      </x:c>
      <x:c r="E1907" s="104">
        <x:f>E1881</x:f>
        <x:v>1470</x:v>
      </x:c>
      <x:c r="F1907" s="104">
        <x:f t="shared" si="349"/>
        <x:v>3851</x:v>
      </x:c>
      <x:c r="G1907" s="104"/>
      <x:c r="H1907" s="104"/>
      <x:c r="I1907" s="104"/>
      <x:c r="J1907" s="104"/>
      <x:c r="K1907" s="104">
        <x:f t="shared" si="347"/>
        <x:v>1470</x:v>
      </x:c>
      <x:c r="L1907" s="104">
        <x:f t="shared" si="348"/>
        <x:v>3851</x:v>
      </x:c>
      <x:c r="M1907" s="104"/>
      <x:c r="N1907" s="100"/>
    </x:row>
    <x:row r="1908" spans="1:14" s="5" customFormat="1" ht="19.5" customHeight="1">
      <x:c r="A1908" s="101" t="s">
        <x:v>822</x:v>
      </x:c>
      <x:c r="B1908" s="101" t="str">
        <x:f>B1882</x:f>
        <x:v>트럭탑재형크레인15톤</x:v>
      </x:c>
      <x:c r="C1908" s="102">
        <x:v>2</x:v>
      </x:c>
      <x:c r="D1908" s="103" t="s">
        <x:v>148</x:v>
      </x:c>
      <x:c r="E1908" s="104">
        <x:f>E1123</x:f>
        <x:v>1279</x:v>
      </x:c>
      <x:c r="F1908" s="104">
        <x:f t="shared" si="349"/>
        <x:v>2558</x:v>
      </x:c>
      <x:c r="G1908" s="104">
        <x:f>G1123</x:f>
        <x:v>2533</x:v>
      </x:c>
      <x:c r="H1908" s="104">
        <x:f>INT(C1908*G1908)</x:f>
        <x:v>5066</x:v>
      </x:c>
      <x:c r="I1908" s="104">
        <x:f>I1123</x:f>
        <x:v>1733</x:v>
      </x:c>
      <x:c r="J1908" s="104">
        <x:f>INT(C1908*I1908)</x:f>
        <x:v>3466</x:v>
      </x:c>
      <x:c r="K1908" s="104">
        <x:f t="shared" si="347"/>
        <x:v>5545</x:v>
      </x:c>
      <x:c r="L1908" s="104">
        <x:f t="shared" si="348"/>
        <x:v>11090</x:v>
      </x:c>
      <x:c r="M1908" s="104"/>
      <x:c r="N1908" s="100"/>
    </x:row>
    <x:row r="1909" spans="1:14" s="5" customFormat="1" ht="19.5" customHeight="1">
      <x:c r="A1909" s="101" t="s">
        <x:v>540</x:v>
      </x:c>
      <x:c r="B1909" s="101" t="str">
        <x:f>B1883</x:f>
        <x:v>트럭탑재형크레인15톤, 10km</x:v>
      </x:c>
      <x:c r="C1909" s="102">
        <x:v>2</x:v>
      </x:c>
      <x:c r="D1909" s="103" t="s">
        <x:v>148</x:v>
      </x:c>
      <x:c r="E1909" s="104">
        <x:f>E1124</x:f>
        <x:v>3393</x:v>
      </x:c>
      <x:c r="F1909" s="104">
        <x:f t="shared" si="349"/>
        <x:v>6786</x:v>
      </x:c>
      <x:c r="G1909" s="104">
        <x:f>G1124</x:f>
        <x:v>6719</x:v>
      </x:c>
      <x:c r="H1909" s="104">
        <x:f>INT(C1909*G1909)</x:f>
        <x:v>13438</x:v>
      </x:c>
      <x:c r="I1909" s="104">
        <x:f>I1124</x:f>
        <x:v>4598</x:v>
      </x:c>
      <x:c r="J1909" s="104">
        <x:f>INT(C1909*I1909)</x:f>
        <x:v>9196</x:v>
      </x:c>
      <x:c r="K1909" s="104">
        <x:f t="shared" si="347"/>
        <x:v>14710</x:v>
      </x:c>
      <x:c r="L1909" s="104">
        <x:f t="shared" si="348"/>
        <x:v>29420</x:v>
      </x:c>
      <x:c r="M1909" s="104"/>
      <x:c r="N1909" s="100"/>
    </x:row>
    <x:row r="1910" spans="1:14" s="5" customFormat="1" ht="19.5" customHeight="1">
      <x:c r="A1910" s="101" t="s">
        <x:v>533</x:v>
      </x:c>
      <x:c r="B1910" s="101"/>
      <x:c r="C1910" s="102"/>
      <x:c r="D1910" s="103"/>
      <x:c r="E1910" s="104"/>
      <x:c r="F1910" s="104">
        <x:f>SUM(F1887:F1909)</x:f>
        <x:v>126225</x:v>
      </x:c>
      <x:c r="G1910" s="104"/>
      <x:c r="H1910" s="104">
        <x:f>SUM(H1887:H1909)</x:f>
        <x:v>743119</x:v>
      </x:c>
      <x:c r="I1910" s="104"/>
      <x:c r="J1910" s="104">
        <x:f>SUM(J1887:J1909)</x:f>
        <x:v>114169</x:v>
      </x:c>
      <x:c r="K1910" s="104"/>
      <x:c r="L1910" s="104">
        <x:f>SUM(F1910,H1910,J1910)</x:f>
        <x:v>983513</x:v>
      </x:c>
      <x:c r="M1910" s="104"/>
      <x:c r="N1910" s="100"/>
    </x:row>
    <x:row r="1911" spans="1:14" s="5" customFormat="1" ht="19.5" customHeight="1">
      <x:c r="A1911" s="105"/>
      <x:c r="B1911" s="105"/>
      <x:c r="C1911" s="106"/>
      <x:c r="D1911" s="107"/>
      <x:c r="E1911" s="108"/>
      <x:c r="F1911" s="108"/>
      <x:c r="G1911" s="108"/>
      <x:c r="H1911" s="108"/>
      <x:c r="I1911" s="108"/>
      <x:c r="J1911" s="108"/>
      <x:c r="K1911" s="108"/>
      <x:c r="L1911" s="108"/>
      <x:c r="M1911" s="108"/>
      <x:c r="N1911" s="100"/>
    </x:row>
    <x:row r="1912" spans="1:14" s="5" customFormat="1" ht="23.899999999999999">
      <x:c r="A1912" s="113" t="s">
        <x:v>1270</x:v>
      </x:c>
      <x:c r="B1912" s="96" t="s">
        <x:v>260</x:v>
      </x:c>
      <x:c r="C1912" s="97"/>
      <x:c r="D1912" s="98" t="s">
        <x:v>148</x:v>
      </x:c>
      <x:c r="E1912" s="99"/>
      <x:c r="F1912" s="99"/>
      <x:c r="G1912" s="99"/>
      <x:c r="H1912" s="99"/>
      <x:c r="I1912" s="99"/>
      <x:c r="J1912" s="99"/>
      <x:c r="K1912" s="99"/>
      <x:c r="L1912" s="99"/>
      <x:c r="M1912" s="99"/>
      <x:c r="N1912" s="100"/>
    </x:row>
    <x:row r="1913" spans="1:14" s="5" customFormat="1" ht="19.5" customHeight="1">
      <x:c r="A1913" s="101" t="s">
        <x:v>153</x:v>
      </x:c>
      <x:c r="B1913" s="101" t="s">
        <x:v>281</x:v>
      </x:c>
      <x:c r="C1913" s="102">
        <x:v>0.90000000000000002</x:v>
      </x:c>
      <x:c r="D1913" s="103" t="s">
        <x:v>250</x:v>
      </x:c>
      <x:c r="E1913" s="104"/>
      <x:c r="F1913" s="104"/>
      <x:c r="G1913" s="104">
        <x:f>G1891</x:f>
        <x:v>189749</x:v>
      </x:c>
      <x:c r="H1913" s="104">
        <x:f t="shared" ref="H1913:H1928" si="350">INT(C1913*G1913)</x:f>
        <x:v>170774</x:v>
      </x:c>
      <x:c r="I1913" s="104"/>
      <x:c r="J1913" s="104"/>
      <x:c r="K1913" s="104">
        <x:f t="shared" ref="K1913:K1935" si="351">SUM(E1913,G1913,I1913)</x:f>
        <x:v>189749</x:v>
      </x:c>
      <x:c r="L1913" s="104">
        <x:f t="shared" ref="L1913:L1935" si="352">SUM(F1913,H1913,J1913)</x:f>
        <x:v>170774</x:v>
      </x:c>
      <x:c r="M1913" s="104"/>
      <x:c r="N1913" s="100"/>
    </x:row>
    <x:row r="1914" spans="1:14" s="5" customFormat="1" ht="19.5" customHeight="1">
      <x:c r="A1914" s="101" t="s">
        <x:v>862</x:v>
      </x:c>
      <x:c r="B1914" s="101" t="s">
        <x:v>281</x:v>
      </x:c>
      <x:c r="C1914" s="102">
        <x:v>0.16</x:v>
      </x:c>
      <x:c r="D1914" s="103" t="s">
        <x:v>250</x:v>
      </x:c>
      <x:c r="E1914" s="104"/>
      <x:c r="F1914" s="104"/>
      <x:c r="G1914" s="104">
        <x:f>G1892</x:f>
        <x:v>148510</x:v>
      </x:c>
      <x:c r="H1914" s="104">
        <x:f t="shared" si="350"/>
        <x:v>23761</x:v>
      </x:c>
      <x:c r="I1914" s="104"/>
      <x:c r="J1914" s="104"/>
      <x:c r="K1914" s="104">
        <x:f t="shared" si="351"/>
        <x:v>148510</x:v>
      </x:c>
      <x:c r="L1914" s="104">
        <x:f t="shared" si="352"/>
        <x:v>23761</x:v>
      </x:c>
      <x:c r="M1914" s="104"/>
      <x:c r="N1914" s="100"/>
    </x:row>
    <x:row r="1915" spans="1:14" s="5" customFormat="1" ht="19.5" customHeight="1">
      <x:c r="A1915" s="101" t="s">
        <x:v>227</x:v>
      </x:c>
      <x:c r="B1915" s="101" t="s">
        <x:v>110</x:v>
      </x:c>
      <x:c r="C1915" s="102">
        <x:v>1.1499999999999999</x:v>
      </x:c>
      <x:c r="D1915" s="103" t="s">
        <x:v>220</x:v>
      </x:c>
      <x:c r="E1915" s="104">
        <x:f>E1889</x:f>
        <x:v>21820</x:v>
      </x:c>
      <x:c r="F1915" s="104">
        <x:f>INT(C1915*E1915)</x:f>
        <x:v>25093</x:v>
      </x:c>
      <x:c r="G1915" s="104">
        <x:f>G1889</x:f>
        <x:v>47849</x:v>
      </x:c>
      <x:c r="H1915" s="104">
        <x:f t="shared" si="350"/>
        <x:v>55026</x:v>
      </x:c>
      <x:c r="I1915" s="104">
        <x:f>I1889</x:f>
        <x:v>24867</x:v>
      </x:c>
      <x:c r="J1915" s="104">
        <x:f>INT(C1915*I1915)</x:f>
        <x:v>28597</x:v>
      </x:c>
      <x:c r="K1915" s="104">
        <x:f t="shared" si="351"/>
        <x:v>94536</x:v>
      </x:c>
      <x:c r="L1915" s="104">
        <x:f t="shared" si="352"/>
        <x:v>108716</x:v>
      </x:c>
      <x:c r="M1915" s="104"/>
      <x:c r="N1915" s="100"/>
    </x:row>
    <x:row r="1916" spans="1:14" s="5" customFormat="1" ht="19.5" customHeight="1">
      <x:c r="A1916" s="101" t="s">
        <x:v>1478</x:v>
      </x:c>
      <x:c r="B1916" s="101" t="s">
        <x:v>232</x:v>
      </x:c>
      <x:c r="C1916" s="102">
        <x:v>0.23000000000000001</x:v>
      </x:c>
      <x:c r="D1916" s="103" t="s">
        <x:v>220</x:v>
      </x:c>
      <x:c r="E1916" s="104">
        <x:f>E1890</x:f>
        <x:v>20024</x:v>
      </x:c>
      <x:c r="F1916" s="104">
        <x:f>INT(C1916*E1916)</x:f>
        <x:v>4605</x:v>
      </x:c>
      <x:c r="G1916" s="104">
        <x:f>G1890</x:f>
        <x:v>39645</x:v>
      </x:c>
      <x:c r="H1916" s="104">
        <x:f t="shared" si="350"/>
        <x:v>9118</x:v>
      </x:c>
      <x:c r="I1916" s="104">
        <x:f>I1890</x:f>
        <x:v>27133</x:v>
      </x:c>
      <x:c r="J1916" s="104">
        <x:f>INT(C1916*I1916)</x:f>
        <x:v>6240</x:v>
      </x:c>
      <x:c r="K1916" s="104">
        <x:f t="shared" si="351"/>
        <x:v>86802</x:v>
      </x:c>
      <x:c r="L1916" s="104">
        <x:f t="shared" si="352"/>
        <x:v>19963</x:v>
      </x:c>
      <x:c r="M1916" s="104"/>
      <x:c r="N1916" s="100"/>
    </x:row>
    <x:row r="1917" spans="1:14" s="5" customFormat="1" ht="19.5" customHeight="1">
      <x:c r="A1917" s="101" t="s">
        <x:v>153</x:v>
      </x:c>
      <x:c r="B1917" s="101" t="s">
        <x:v>1251</x:v>
      </x:c>
      <x:c r="C1917" s="102">
        <x:f>ROUNDDOWN(C1913*0.7,3)</x:f>
        <x:v>0.63</x:v>
      </x:c>
      <x:c r="D1917" s="103" t="s">
        <x:v>250</x:v>
      </x:c>
      <x:c r="E1917" s="104"/>
      <x:c r="F1917" s="104"/>
      <x:c r="G1917" s="104">
        <x:f>G1913</x:f>
        <x:v>189749</x:v>
      </x:c>
      <x:c r="H1917" s="104">
        <x:f t="shared" si="350"/>
        <x:v>119541</x:v>
      </x:c>
      <x:c r="I1917" s="104"/>
      <x:c r="J1917" s="104"/>
      <x:c r="K1917" s="104">
        <x:f t="shared" si="351"/>
        <x:v>189749</x:v>
      </x:c>
      <x:c r="L1917" s="104">
        <x:f t="shared" si="352"/>
        <x:v>119541</x:v>
      </x:c>
      <x:c r="M1917" s="104"/>
      <x:c r="N1917" s="100"/>
    </x:row>
    <x:row r="1918" spans="1:14" s="5" customFormat="1" ht="19.5" customHeight="1">
      <x:c r="A1918" s="101" t="s">
        <x:v>862</x:v>
      </x:c>
      <x:c r="B1918" s="101" t="s">
        <x:v>1251</x:v>
      </x:c>
      <x:c r="C1918" s="102">
        <x:f>ROUNDDOWN(C1914*0.7,3)</x:f>
        <x:v>0.112</x:v>
      </x:c>
      <x:c r="D1918" s="103" t="s">
        <x:v>250</x:v>
      </x:c>
      <x:c r="E1918" s="104"/>
      <x:c r="F1918" s="104"/>
      <x:c r="G1918" s="104">
        <x:f>G1914</x:f>
        <x:v>148510</x:v>
      </x:c>
      <x:c r="H1918" s="104">
        <x:f t="shared" si="350"/>
        <x:v>16633</x:v>
      </x:c>
      <x:c r="I1918" s="104"/>
      <x:c r="J1918" s="104"/>
      <x:c r="K1918" s="104">
        <x:f t="shared" si="351"/>
        <x:v>148510</x:v>
      </x:c>
      <x:c r="L1918" s="104">
        <x:f t="shared" si="352"/>
        <x:v>16633</x:v>
      </x:c>
      <x:c r="M1918" s="104"/>
      <x:c r="N1918" s="100"/>
    </x:row>
    <x:row r="1919" spans="1:14" s="5" customFormat="1" ht="19.5" customHeight="1">
      <x:c r="A1919" s="101" t="s">
        <x:v>227</x:v>
      </x:c>
      <x:c r="B1919" s="101" t="s">
        <x:v>1165</x:v>
      </x:c>
      <x:c r="C1919" s="102">
        <x:f>ROUNDDOWN(C1915*0.7,3)</x:f>
        <x:v>0.80500000000000005</x:v>
      </x:c>
      <x:c r="D1919" s="103" t="s">
        <x:v>220</x:v>
      </x:c>
      <x:c r="E1919" s="104">
        <x:f>E1915</x:f>
        <x:v>21820</x:v>
      </x:c>
      <x:c r="F1919" s="104">
        <x:f>INT(C1919*E1919)</x:f>
        <x:v>17565</x:v>
      </x:c>
      <x:c r="G1919" s="104">
        <x:f>G1915</x:f>
        <x:v>47849</x:v>
      </x:c>
      <x:c r="H1919" s="104">
        <x:f t="shared" si="350"/>
        <x:v>38518</x:v>
      </x:c>
      <x:c r="I1919" s="104">
        <x:f>I1915</x:f>
        <x:v>24867</x:v>
      </x:c>
      <x:c r="J1919" s="104">
        <x:f>INT(C1919*I1919)</x:f>
        <x:v>20017</x:v>
      </x:c>
      <x:c r="K1919" s="104">
        <x:f t="shared" si="351"/>
        <x:v>94536</x:v>
      </x:c>
      <x:c r="L1919" s="104">
        <x:f t="shared" si="352"/>
        <x:v>76100</x:v>
      </x:c>
      <x:c r="M1919" s="104"/>
      <x:c r="N1919" s="100"/>
    </x:row>
    <x:row r="1920" spans="1:14" s="5" customFormat="1" ht="19.5" customHeight="1">
      <x:c r="A1920" s="101" t="s">
        <x:v>1478</x:v>
      </x:c>
      <x:c r="B1920" s="101" t="s">
        <x:v>1160</x:v>
      </x:c>
      <x:c r="C1920" s="102">
        <x:f>ROUNDDOWN(C1916*0.7,3)</x:f>
        <x:v>0.161</x:v>
      </x:c>
      <x:c r="D1920" s="103" t="s">
        <x:v>220</x:v>
      </x:c>
      <x:c r="E1920" s="104">
        <x:f>E1916</x:f>
        <x:v>20024</x:v>
      </x:c>
      <x:c r="F1920" s="104">
        <x:f>INT(C1920*E1920)</x:f>
        <x:v>3223</x:v>
      </x:c>
      <x:c r="G1920" s="104">
        <x:f>G1916</x:f>
        <x:v>39645</x:v>
      </x:c>
      <x:c r="H1920" s="104">
        <x:f t="shared" si="350"/>
        <x:v>6382</x:v>
      </x:c>
      <x:c r="I1920" s="104">
        <x:f>I1916</x:f>
        <x:v>27133</x:v>
      </x:c>
      <x:c r="J1920" s="104">
        <x:f>INT(C1920*I1920)</x:f>
        <x:v>4368</x:v>
      </x:c>
      <x:c r="K1920" s="104">
        <x:f t="shared" si="351"/>
        <x:v>86802</x:v>
      </x:c>
      <x:c r="L1920" s="104">
        <x:f t="shared" si="352"/>
        <x:v>13973</x:v>
      </x:c>
      <x:c r="M1920" s="104"/>
      <x:c r="N1920" s="100"/>
    </x:row>
    <x:row r="1921" spans="1:14" s="5" customFormat="1" ht="19.5" customHeight="1">
      <x:c r="A1921" s="101" t="s">
        <x:v>153</x:v>
      </x:c>
      <x:c r="B1921" s="101" t="s">
        <x:v>229</x:v>
      </x:c>
      <x:c r="C1921" s="102">
        <x:v>0.56000000000000005</x:v>
      </x:c>
      <x:c r="D1921" s="103" t="s">
        <x:v>250</x:v>
      </x:c>
      <x:c r="E1921" s="104"/>
      <x:c r="F1921" s="104"/>
      <x:c r="G1921" s="104">
        <x:f>G1913</x:f>
        <x:v>189749</x:v>
      </x:c>
      <x:c r="H1921" s="104">
        <x:f t="shared" si="350"/>
        <x:v>106259</x:v>
      </x:c>
      <x:c r="I1921" s="104"/>
      <x:c r="J1921" s="104"/>
      <x:c r="K1921" s="104">
        <x:f t="shared" si="351"/>
        <x:v>189749</x:v>
      </x:c>
      <x:c r="L1921" s="104">
        <x:f t="shared" si="352"/>
        <x:v>106259</x:v>
      </x:c>
      <x:c r="M1921" s="104"/>
      <x:c r="N1921" s="100"/>
    </x:row>
    <x:row r="1922" spans="1:14" s="5" customFormat="1" ht="19.5" customHeight="1">
      <x:c r="A1922" s="101" t="s">
        <x:v>862</x:v>
      </x:c>
      <x:c r="B1922" s="101" t="s">
        <x:v>229</x:v>
      </x:c>
      <x:c r="C1922" s="102">
        <x:v>0.22</x:v>
      </x:c>
      <x:c r="D1922" s="103" t="s">
        <x:v>250</x:v>
      </x:c>
      <x:c r="E1922" s="104"/>
      <x:c r="F1922" s="104"/>
      <x:c r="G1922" s="104">
        <x:f>G1914</x:f>
        <x:v>148510</x:v>
      </x:c>
      <x:c r="H1922" s="104">
        <x:f t="shared" si="350"/>
        <x:v>32672</x:v>
      </x:c>
      <x:c r="I1922" s="104"/>
      <x:c r="J1922" s="104"/>
      <x:c r="K1922" s="104">
        <x:f t="shared" si="351"/>
        <x:v>148510</x:v>
      </x:c>
      <x:c r="L1922" s="104">
        <x:f t="shared" si="352"/>
        <x:v>32672</x:v>
      </x:c>
      <x:c r="M1922" s="104"/>
      <x:c r="N1922" s="100"/>
    </x:row>
    <x:row r="1923" spans="1:14" s="5" customFormat="1" ht="19.5" customHeight="1">
      <x:c r="A1923" s="101" t="s">
        <x:v>227</x:v>
      </x:c>
      <x:c r="B1923" s="101" t="s">
        <x:v>1079</x:v>
      </x:c>
      <x:c r="C1923" s="102">
        <x:v>0.84999999999999998</x:v>
      </x:c>
      <x:c r="D1923" s="103" t="s">
        <x:v>220</x:v>
      </x:c>
      <x:c r="E1923" s="104">
        <x:f>E1927</x:f>
        <x:v>21820</x:v>
      </x:c>
      <x:c r="F1923" s="104">
        <x:f>INT(C1923*E1923)</x:f>
        <x:v>18547</x:v>
      </x:c>
      <x:c r="G1923" s="104">
        <x:f>G1927</x:f>
        <x:v>47849</x:v>
      </x:c>
      <x:c r="H1923" s="104">
        <x:f t="shared" si="350"/>
        <x:v>40671</x:v>
      </x:c>
      <x:c r="I1923" s="104">
        <x:f>I1927</x:f>
        <x:v>24867</x:v>
      </x:c>
      <x:c r="J1923" s="104">
        <x:f>INT(C1923*I1923)</x:f>
        <x:v>21136</x:v>
      </x:c>
      <x:c r="K1923" s="104">
        <x:f t="shared" si="351"/>
        <x:v>94536</x:v>
      </x:c>
      <x:c r="L1923" s="104">
        <x:f t="shared" si="352"/>
        <x:v>80354</x:v>
      </x:c>
      <x:c r="M1923" s="104"/>
      <x:c r="N1923" s="100"/>
    </x:row>
    <x:row r="1924" spans="1:14" s="5" customFormat="1" ht="19.5" customHeight="1">
      <x:c r="A1924" s="101" t="s">
        <x:v>1478</x:v>
      </x:c>
      <x:c r="B1924" s="101" t="s">
        <x:v>232</x:v>
      </x:c>
      <x:c r="C1924" s="102">
        <x:v>0.26000000000000001</x:v>
      </x:c>
      <x:c r="D1924" s="103" t="s">
        <x:v>220</x:v>
      </x:c>
      <x:c r="E1924" s="104">
        <x:f>E1920</x:f>
        <x:v>20024</x:v>
      </x:c>
      <x:c r="F1924" s="104">
        <x:f>INT(C1924*E1924)</x:f>
        <x:v>5206</x:v>
      </x:c>
      <x:c r="G1924" s="104">
        <x:f>G1920</x:f>
        <x:v>39645</x:v>
      </x:c>
      <x:c r="H1924" s="104">
        <x:f t="shared" si="350"/>
        <x:v>10307</x:v>
      </x:c>
      <x:c r="I1924" s="104">
        <x:f>I1920</x:f>
        <x:v>27133</x:v>
      </x:c>
      <x:c r="J1924" s="104">
        <x:f>INT(C1924*I1924)</x:f>
        <x:v>7054</x:v>
      </x:c>
      <x:c r="K1924" s="104">
        <x:f t="shared" si="351"/>
        <x:v>86802</x:v>
      </x:c>
      <x:c r="L1924" s="104">
        <x:f t="shared" si="352"/>
        <x:v>22567</x:v>
      </x:c>
      <x:c r="M1924" s="104"/>
      <x:c r="N1924" s="100"/>
    </x:row>
    <x:row r="1925" spans="1:14" s="5" customFormat="1" ht="19.5" customHeight="1">
      <x:c r="A1925" s="101" t="s">
        <x:v>153</x:v>
      </x:c>
      <x:c r="B1925" s="101" t="s">
        <x:v>1050</x:v>
      </x:c>
      <x:c r="C1925" s="102">
        <x:f>ROUNDDOWN(C1921*0.5,3)</x:f>
        <x:v>0.28000000000000003</x:v>
      </x:c>
      <x:c r="D1925" s="103" t="s">
        <x:v>250</x:v>
      </x:c>
      <x:c r="E1925" s="104"/>
      <x:c r="F1925" s="104"/>
      <x:c r="G1925" s="104">
        <x:f>G1917</x:f>
        <x:v>189749</x:v>
      </x:c>
      <x:c r="H1925" s="104">
        <x:f t="shared" si="350"/>
        <x:v>53129</x:v>
      </x:c>
      <x:c r="I1925" s="104"/>
      <x:c r="J1925" s="104"/>
      <x:c r="K1925" s="104">
        <x:f t="shared" si="351"/>
        <x:v>189749</x:v>
      </x:c>
      <x:c r="L1925" s="104">
        <x:f t="shared" si="352"/>
        <x:v>53129</x:v>
      </x:c>
      <x:c r="M1925" s="104"/>
      <x:c r="N1925" s="100"/>
    </x:row>
    <x:row r="1926" spans="1:14" s="5" customFormat="1" ht="19.5" customHeight="1">
      <x:c r="A1926" s="101" t="s">
        <x:v>862</x:v>
      </x:c>
      <x:c r="B1926" s="101" t="s">
        <x:v>1050</x:v>
      </x:c>
      <x:c r="C1926" s="102">
        <x:f>ROUNDDOWN(C1922*0.5,3)</x:f>
        <x:v>0.11</x:v>
      </x:c>
      <x:c r="D1926" s="103" t="s">
        <x:v>250</x:v>
      </x:c>
      <x:c r="E1926" s="104"/>
      <x:c r="F1926" s="104"/>
      <x:c r="G1926" s="104">
        <x:f>G1918</x:f>
        <x:v>148510</x:v>
      </x:c>
      <x:c r="H1926" s="104">
        <x:f t="shared" si="350"/>
        <x:v>16336</x:v>
      </x:c>
      <x:c r="I1926" s="104"/>
      <x:c r="J1926" s="104"/>
      <x:c r="K1926" s="104">
        <x:f t="shared" si="351"/>
        <x:v>148510</x:v>
      </x:c>
      <x:c r="L1926" s="104">
        <x:f t="shared" si="352"/>
        <x:v>16336</x:v>
      </x:c>
      <x:c r="M1926" s="104"/>
      <x:c r="N1926" s="100"/>
    </x:row>
    <x:row r="1927" spans="1:14" s="5" customFormat="1" ht="19.5" customHeight="1">
      <x:c r="A1927" s="101" t="s">
        <x:v>227</x:v>
      </x:c>
      <x:c r="B1927" s="101" t="s">
        <x:v>1370</x:v>
      </x:c>
      <x:c r="C1927" s="102">
        <x:f>ROUNDDOWN(C1923*0.5,3)</x:f>
        <x:v>0.42499999999999999</x:v>
      </x:c>
      <x:c r="D1927" s="103" t="s">
        <x:v>220</x:v>
      </x:c>
      <x:c r="E1927" s="104">
        <x:f>E1901</x:f>
        <x:v>21820</x:v>
      </x:c>
      <x:c r="F1927" s="104">
        <x:f t="shared" ref="F1927:F1935" si="353">INT(C1927*E1927)</x:f>
        <x:v>9273</x:v>
      </x:c>
      <x:c r="G1927" s="104">
        <x:f>G1901</x:f>
        <x:v>47849</x:v>
      </x:c>
      <x:c r="H1927" s="104">
        <x:f t="shared" si="350"/>
        <x:v>20335</x:v>
      </x:c>
      <x:c r="I1927" s="104">
        <x:f>I1901</x:f>
        <x:v>24867</x:v>
      </x:c>
      <x:c r="J1927" s="104">
        <x:f>INT(C1927*I1927)</x:f>
        <x:v>10568</x:v>
      </x:c>
      <x:c r="K1927" s="104">
        <x:f t="shared" si="351"/>
        <x:v>94536</x:v>
      </x:c>
      <x:c r="L1927" s="104">
        <x:f t="shared" si="352"/>
        <x:v>40176</x:v>
      </x:c>
      <x:c r="M1927" s="104"/>
      <x:c r="N1927" s="100"/>
    </x:row>
    <x:row r="1928" spans="1:14" s="5" customFormat="1" ht="19.5" customHeight="1">
      <x:c r="A1928" s="101" t="s">
        <x:v>1478</x:v>
      </x:c>
      <x:c r="B1928" s="101" t="s">
        <x:v>1311</x:v>
      </x:c>
      <x:c r="C1928" s="102">
        <x:f>ROUNDDOWN(C1924*0.5,3)</x:f>
        <x:v>0.13</x:v>
      </x:c>
      <x:c r="D1928" s="103" t="s">
        <x:v>220</x:v>
      </x:c>
      <x:c r="E1928" s="104">
        <x:f>E1924</x:f>
        <x:v>20024</x:v>
      </x:c>
      <x:c r="F1928" s="104">
        <x:f t="shared" si="353"/>
        <x:v>2603</x:v>
      </x:c>
      <x:c r="G1928" s="104">
        <x:f>G1924</x:f>
        <x:v>39645</x:v>
      </x:c>
      <x:c r="H1928" s="104">
        <x:f t="shared" si="350"/>
        <x:v>5153</x:v>
      </x:c>
      <x:c r="I1928" s="104">
        <x:f>I1924</x:f>
        <x:v>27133</x:v>
      </x:c>
      <x:c r="J1928" s="104">
        <x:f>INT(C1928*I1928)</x:f>
        <x:v>3527</x:v>
      </x:c>
      <x:c r="K1928" s="104">
        <x:f t="shared" si="351"/>
        <x:v>86802</x:v>
      </x:c>
      <x:c r="L1928" s="104">
        <x:f t="shared" si="352"/>
        <x:v>11283</x:v>
      </x:c>
      <x:c r="M1928" s="104"/>
      <x:c r="N1928" s="100"/>
    </x:row>
    <x:row r="1929" spans="1:14" s="5" customFormat="1" ht="19.5" customHeight="1">
      <x:c r="A1929" s="101" t="s">
        <x:v>332</x:v>
      </x:c>
      <x:c r="B1929" s="101" t="str">
        <x:f>B1118</x:f>
        <x:v>삼발이, L=1800</x:v>
      </x:c>
      <x:c r="C1929" s="101">
        <x:f>C1118</x:f>
        <x:v>1</x:v>
      </x:c>
      <x:c r="D1929" s="103" t="s">
        <x:v>261</x:v>
      </x:c>
      <x:c r="E1929" s="104">
        <x:f>E1118</x:f>
        <x:v>11400</x:v>
      </x:c>
      <x:c r="F1929" s="104">
        <x:f t="shared" si="353"/>
        <x:v>11400</x:v>
      </x:c>
      <x:c r="G1929" s="104"/>
      <x:c r="H1929" s="104"/>
      <x:c r="I1929" s="104"/>
      <x:c r="J1929" s="104"/>
      <x:c r="K1929" s="104">
        <x:f t="shared" si="351"/>
        <x:v>11400</x:v>
      </x:c>
      <x:c r="L1929" s="104">
        <x:f t="shared" si="352"/>
        <x:v>11400</x:v>
      </x:c>
      <x:c r="M1929" s="104"/>
      <x:c r="N1929" s="100"/>
    </x:row>
    <x:row r="1930" spans="1:14" s="5" customFormat="1" ht="19.5" customHeight="1">
      <x:c r="A1930" s="101" t="s">
        <x:v>748</x:v>
      </x:c>
      <x:c r="B1930" s="101" t="s">
        <x:v>86</x:v>
      </x:c>
      <x:c r="C1930" s="101">
        <x:f>C1119</x:f>
        <x:v>30</x:v>
      </x:c>
      <x:c r="D1930" s="103" t="s">
        <x:v>266</x:v>
      </x:c>
      <x:c r="E1930" s="104">
        <x:f>E1904</x:f>
        <x:v>400</x:v>
      </x:c>
      <x:c r="F1930" s="104">
        <x:f t="shared" si="353"/>
        <x:v>12000</x:v>
      </x:c>
      <x:c r="G1930" s="104"/>
      <x:c r="H1930" s="104"/>
      <x:c r="I1930" s="104"/>
      <x:c r="J1930" s="104"/>
      <x:c r="K1930" s="104">
        <x:f t="shared" si="351"/>
        <x:v>400</x:v>
      </x:c>
      <x:c r="L1930" s="104">
        <x:f t="shared" si="352"/>
        <x:v>12000</x:v>
      </x:c>
      <x:c r="M1930" s="104"/>
      <x:c r="N1930" s="100"/>
    </x:row>
    <x:row r="1931" spans="1:14" s="5" customFormat="1" ht="19.5" customHeight="1">
      <x:c r="A1931" s="101" t="s">
        <x:v>239</x:v>
      </x:c>
      <x:c r="B1931" s="101" t="s">
        <x:v>1232</x:v>
      </x:c>
      <x:c r="C1931" s="101">
        <x:v>47.299999999999997</x:v>
      </x:c>
      <x:c r="D1931" s="103" t="s">
        <x:v>270</x:v>
      </x:c>
      <x:c r="E1931" s="104">
        <x:f>E1905</x:f>
        <x:v>33.299999999999997</x:v>
      </x:c>
      <x:c r="F1931" s="104">
        <x:f t="shared" si="353"/>
        <x:v>1575</x:v>
      </x:c>
      <x:c r="G1931" s="104"/>
      <x:c r="H1931" s="104"/>
      <x:c r="I1931" s="104"/>
      <x:c r="J1931" s="104"/>
      <x:c r="K1931" s="104">
        <x:f t="shared" si="351"/>
        <x:v>33.299999999999997</x:v>
      </x:c>
      <x:c r="L1931" s="104">
        <x:f t="shared" si="352"/>
        <x:v>1575</x:v>
      </x:c>
      <x:c r="M1931" s="104"/>
      <x:c r="N1931" s="100"/>
    </x:row>
    <x:row r="1932" spans="1:14" s="5" customFormat="1" ht="19.5" customHeight="1">
      <x:c r="A1932" s="101" t="s">
        <x:v>580</x:v>
      </x:c>
      <x:c r="B1932" s="101" t="s">
        <x:v>1337</x:v>
      </x:c>
      <x:c r="C1932" s="101">
        <x:v>16.600000000000001</x:v>
      </x:c>
      <x:c r="D1932" s="103" t="s">
        <x:v>270</x:v>
      </x:c>
      <x:c r="E1932" s="104">
        <x:f>E1906</x:f>
        <x:v>131</x:v>
      </x:c>
      <x:c r="F1932" s="104">
        <x:f t="shared" si="353"/>
        <x:v>2174</x:v>
      </x:c>
      <x:c r="G1932" s="104"/>
      <x:c r="H1932" s="104"/>
      <x:c r="I1932" s="104"/>
      <x:c r="J1932" s="104"/>
      <x:c r="K1932" s="104">
        <x:f t="shared" si="351"/>
        <x:v>131</x:v>
      </x:c>
      <x:c r="L1932" s="104">
        <x:f t="shared" si="352"/>
        <x:v>2174</x:v>
      </x:c>
      <x:c r="M1932" s="104"/>
      <x:c r="N1932" s="100"/>
    </x:row>
    <x:row r="1933" spans="1:14" s="5" customFormat="1" ht="19.5" customHeight="1">
      <x:c r="A1933" s="101" t="s">
        <x:v>190</x:v>
      </x:c>
      <x:c r="B1933" s="101" t="s">
        <x:v>572</x:v>
      </x:c>
      <x:c r="C1933" s="101">
        <x:v>2.8199999999999998</x:v>
      </x:c>
      <x:c r="D1933" s="103" t="s">
        <x:v>266</x:v>
      </x:c>
      <x:c r="E1933" s="104">
        <x:f>E1907</x:f>
        <x:v>1470</x:v>
      </x:c>
      <x:c r="F1933" s="104">
        <x:f t="shared" si="353"/>
        <x:v>4145</x:v>
      </x:c>
      <x:c r="G1933" s="104"/>
      <x:c r="H1933" s="104"/>
      <x:c r="I1933" s="104"/>
      <x:c r="J1933" s="104"/>
      <x:c r="K1933" s="104">
        <x:f t="shared" si="351"/>
        <x:v>1470</x:v>
      </x:c>
      <x:c r="L1933" s="104">
        <x:f t="shared" si="352"/>
        <x:v>4145</x:v>
      </x:c>
      <x:c r="M1933" s="104"/>
      <x:c r="N1933" s="100"/>
    </x:row>
    <x:row r="1934" spans="1:14" s="5" customFormat="1" ht="19.5" customHeight="1">
      <x:c r="A1934" s="101" t="s">
        <x:v>822</x:v>
      </x:c>
      <x:c r="B1934" s="101" t="str">
        <x:f>B1908</x:f>
        <x:v>트럭탑재형크레인15톤</x:v>
      </x:c>
      <x:c r="C1934" s="102">
        <x:v>2</x:v>
      </x:c>
      <x:c r="D1934" s="103" t="s">
        <x:v>148</x:v>
      </x:c>
      <x:c r="E1934" s="104">
        <x:f>E1123</x:f>
        <x:v>1279</x:v>
      </x:c>
      <x:c r="F1934" s="104">
        <x:f t="shared" si="353"/>
        <x:v>2558</x:v>
      </x:c>
      <x:c r="G1934" s="104">
        <x:f>G1123</x:f>
        <x:v>2533</x:v>
      </x:c>
      <x:c r="H1934" s="104">
        <x:f>INT(C1934*G1934)</x:f>
        <x:v>5066</x:v>
      </x:c>
      <x:c r="I1934" s="104">
        <x:f>I1123</x:f>
        <x:v>1733</x:v>
      </x:c>
      <x:c r="J1934" s="104">
        <x:f>INT(C1934*I1934)</x:f>
        <x:v>3466</x:v>
      </x:c>
      <x:c r="K1934" s="104">
        <x:f t="shared" si="351"/>
        <x:v>5545</x:v>
      </x:c>
      <x:c r="L1934" s="104">
        <x:f t="shared" si="352"/>
        <x:v>11090</x:v>
      </x:c>
      <x:c r="M1934" s="104"/>
      <x:c r="N1934" s="100"/>
    </x:row>
    <x:row r="1935" spans="1:14" s="5" customFormat="1" ht="19.5" customHeight="1">
      <x:c r="A1935" s="101" t="s">
        <x:v>540</x:v>
      </x:c>
      <x:c r="B1935" s="101" t="str">
        <x:f>B1909</x:f>
        <x:v>트럭탑재형크레인15톤, 10km</x:v>
      </x:c>
      <x:c r="C1935" s="102">
        <x:v>2</x:v>
      </x:c>
      <x:c r="D1935" s="103" t="s">
        <x:v>148</x:v>
      </x:c>
      <x:c r="E1935" s="104">
        <x:f>E1124</x:f>
        <x:v>3393</x:v>
      </x:c>
      <x:c r="F1935" s="104">
        <x:f t="shared" si="353"/>
        <x:v>6786</x:v>
      </x:c>
      <x:c r="G1935" s="104">
        <x:f>G1124</x:f>
        <x:v>6719</x:v>
      </x:c>
      <x:c r="H1935" s="104">
        <x:f>INT(C1935*G1935)</x:f>
        <x:v>13438</x:v>
      </x:c>
      <x:c r="I1935" s="104">
        <x:f>I1124</x:f>
        <x:v>4598</x:v>
      </x:c>
      <x:c r="J1935" s="104">
        <x:f>INT(C1935*I1935)</x:f>
        <x:v>9196</x:v>
      </x:c>
      <x:c r="K1935" s="104">
        <x:f t="shared" si="351"/>
        <x:v>14710</x:v>
      </x:c>
      <x:c r="L1935" s="104">
        <x:f t="shared" si="352"/>
        <x:v>29420</x:v>
      </x:c>
      <x:c r="M1935" s="104"/>
      <x:c r="N1935" s="100"/>
    </x:row>
    <x:row r="1936" spans="1:14" s="5" customFormat="1" ht="19.5" customHeight="1">
      <x:c r="A1936" s="101" t="s">
        <x:v>533</x:v>
      </x:c>
      <x:c r="B1936" s="101"/>
      <x:c r="C1936" s="102"/>
      <x:c r="D1936" s="103"/>
      <x:c r="E1936" s="104"/>
      <x:c r="F1936" s="104">
        <x:f>SUM(F1913:F1935)</x:f>
        <x:v>126753</x:v>
      </x:c>
      <x:c r="G1936" s="104"/>
      <x:c r="H1936" s="104">
        <x:f>SUM(H1913:H1935)</x:f>
        <x:v>743119</x:v>
      </x:c>
      <x:c r="I1936" s="104"/>
      <x:c r="J1936" s="104">
        <x:f>SUM(J1913:J1935)</x:f>
        <x:v>114169</x:v>
      </x:c>
      <x:c r="K1936" s="104"/>
      <x:c r="L1936" s="104">
        <x:f>SUM(F1936,H1936,J1936)</x:f>
        <x:v>984041</x:v>
      </x:c>
      <x:c r="M1936" s="104"/>
      <x:c r="N1936" s="100"/>
    </x:row>
    <x:row r="1937" spans="1:14" s="5" customFormat="1" ht="19.5" customHeight="1">
      <x:c r="A1937" s="105"/>
      <x:c r="B1937" s="105"/>
      <x:c r="C1937" s="106"/>
      <x:c r="D1937" s="107"/>
      <x:c r="E1937" s="108"/>
      <x:c r="F1937" s="108"/>
      <x:c r="G1937" s="108"/>
      <x:c r="H1937" s="108"/>
      <x:c r="I1937" s="108"/>
      <x:c r="J1937" s="108"/>
      <x:c r="K1937" s="108"/>
      <x:c r="L1937" s="108"/>
      <x:c r="M1937" s="108"/>
      <x:c r="N1937" s="100"/>
    </x:row>
    <x:row r="1938" spans="1:14" s="5" customFormat="1" ht="23.899999999999999">
      <x:c r="A1938" s="113" t="s">
        <x:v>484</x:v>
      </x:c>
      <x:c r="B1938" s="96" t="s">
        <x:v>225</x:v>
      </x:c>
      <x:c r="C1938" s="97"/>
      <x:c r="D1938" s="98" t="s">
        <x:v>148</x:v>
      </x:c>
      <x:c r="E1938" s="99"/>
      <x:c r="F1938" s="99"/>
      <x:c r="G1938" s="99"/>
      <x:c r="H1938" s="99"/>
      <x:c r="I1938" s="99"/>
      <x:c r="J1938" s="99"/>
      <x:c r="K1938" s="99"/>
      <x:c r="L1938" s="99"/>
      <x:c r="M1938" s="99"/>
      <x:c r="N1938" s="100"/>
    </x:row>
    <x:row r="1939" spans="1:14" s="5" customFormat="1" ht="19.5" customHeight="1">
      <x:c r="A1939" s="101" t="s">
        <x:v>153</x:v>
      </x:c>
      <x:c r="B1939" s="101" t="s">
        <x:v>281</x:v>
      </x:c>
      <x:c r="C1939" s="102">
        <x:v>0.90000000000000002</x:v>
      </x:c>
      <x:c r="D1939" s="103" t="s">
        <x:v>250</x:v>
      </x:c>
      <x:c r="E1939" s="104"/>
      <x:c r="F1939" s="104"/>
      <x:c r="G1939" s="104">
        <x:f>G1917</x:f>
        <x:v>189749</x:v>
      </x:c>
      <x:c r="H1939" s="104">
        <x:f t="shared" ref="H1939:H1954" si="354">INT(C1939*G1939)</x:f>
        <x:v>170774</x:v>
      </x:c>
      <x:c r="I1939" s="104"/>
      <x:c r="J1939" s="104"/>
      <x:c r="K1939" s="104">
        <x:f t="shared" ref="K1939:K1961" si="355">SUM(E1939,G1939,I1939)</x:f>
        <x:v>189749</x:v>
      </x:c>
      <x:c r="L1939" s="104">
        <x:f t="shared" ref="L1939:L1961" si="356">SUM(F1939,H1939,J1939)</x:f>
        <x:v>170774</x:v>
      </x:c>
      <x:c r="M1939" s="104"/>
      <x:c r="N1939" s="100"/>
    </x:row>
    <x:row r="1940" spans="1:14" s="5" customFormat="1" ht="19.5" customHeight="1">
      <x:c r="A1940" s="101" t="s">
        <x:v>862</x:v>
      </x:c>
      <x:c r="B1940" s="101" t="s">
        <x:v>281</x:v>
      </x:c>
      <x:c r="C1940" s="102">
        <x:v>0.16</x:v>
      </x:c>
      <x:c r="D1940" s="103" t="s">
        <x:v>250</x:v>
      </x:c>
      <x:c r="E1940" s="104"/>
      <x:c r="F1940" s="104"/>
      <x:c r="G1940" s="104">
        <x:f>G1918</x:f>
        <x:v>148510</x:v>
      </x:c>
      <x:c r="H1940" s="104">
        <x:f t="shared" si="354"/>
        <x:v>23761</x:v>
      </x:c>
      <x:c r="I1940" s="104"/>
      <x:c r="J1940" s="104"/>
      <x:c r="K1940" s="104">
        <x:f t="shared" si="355"/>
        <x:v>148510</x:v>
      </x:c>
      <x:c r="L1940" s="104">
        <x:f t="shared" si="356"/>
        <x:v>23761</x:v>
      </x:c>
      <x:c r="M1940" s="104"/>
      <x:c r="N1940" s="100"/>
    </x:row>
    <x:row r="1941" spans="1:14" s="5" customFormat="1" ht="19.5" customHeight="1">
      <x:c r="A1941" s="101" t="s">
        <x:v>227</x:v>
      </x:c>
      <x:c r="B1941" s="101" t="s">
        <x:v>110</x:v>
      </x:c>
      <x:c r="C1941" s="102">
        <x:v>1.1499999999999999</x:v>
      </x:c>
      <x:c r="D1941" s="103" t="s">
        <x:v>220</x:v>
      </x:c>
      <x:c r="E1941" s="104">
        <x:f>E1915</x:f>
        <x:v>21820</x:v>
      </x:c>
      <x:c r="F1941" s="104">
        <x:f>INT(C1941*E1941)</x:f>
        <x:v>25093</x:v>
      </x:c>
      <x:c r="G1941" s="104">
        <x:f>G1915</x:f>
        <x:v>47849</x:v>
      </x:c>
      <x:c r="H1941" s="104">
        <x:f t="shared" si="354"/>
        <x:v>55026</x:v>
      </x:c>
      <x:c r="I1941" s="104">
        <x:f>I1915</x:f>
        <x:v>24867</x:v>
      </x:c>
      <x:c r="J1941" s="104">
        <x:f>INT(C1941*I1941)</x:f>
        <x:v>28597</x:v>
      </x:c>
      <x:c r="K1941" s="104">
        <x:f t="shared" si="355"/>
        <x:v>94536</x:v>
      </x:c>
      <x:c r="L1941" s="104">
        <x:f t="shared" si="356"/>
        <x:v>108716</x:v>
      </x:c>
      <x:c r="M1941" s="104"/>
      <x:c r="N1941" s="100"/>
    </x:row>
    <x:row r="1942" spans="1:14" s="5" customFormat="1" ht="19.5" customHeight="1">
      <x:c r="A1942" s="101" t="s">
        <x:v>1478</x:v>
      </x:c>
      <x:c r="B1942" s="101" t="s">
        <x:v>232</x:v>
      </x:c>
      <x:c r="C1942" s="102">
        <x:v>0.23000000000000001</x:v>
      </x:c>
      <x:c r="D1942" s="103" t="s">
        <x:v>220</x:v>
      </x:c>
      <x:c r="E1942" s="104">
        <x:f>E1916</x:f>
        <x:v>20024</x:v>
      </x:c>
      <x:c r="F1942" s="104">
        <x:f>INT(C1942*E1942)</x:f>
        <x:v>4605</x:v>
      </x:c>
      <x:c r="G1942" s="104">
        <x:f>G1916</x:f>
        <x:v>39645</x:v>
      </x:c>
      <x:c r="H1942" s="104">
        <x:f t="shared" si="354"/>
        <x:v>9118</x:v>
      </x:c>
      <x:c r="I1942" s="104">
        <x:f>I1916</x:f>
        <x:v>27133</x:v>
      </x:c>
      <x:c r="J1942" s="104">
        <x:f>INT(C1942*I1942)</x:f>
        <x:v>6240</x:v>
      </x:c>
      <x:c r="K1942" s="104">
        <x:f t="shared" si="355"/>
        <x:v>86802</x:v>
      </x:c>
      <x:c r="L1942" s="104">
        <x:f t="shared" si="356"/>
        <x:v>19963</x:v>
      </x:c>
      <x:c r="M1942" s="104"/>
      <x:c r="N1942" s="100"/>
    </x:row>
    <x:row r="1943" spans="1:14" s="5" customFormat="1" ht="19.5" customHeight="1">
      <x:c r="A1943" s="101" t="s">
        <x:v>153</x:v>
      </x:c>
      <x:c r="B1943" s="101" t="s">
        <x:v>1251</x:v>
      </x:c>
      <x:c r="C1943" s="102">
        <x:f>ROUNDDOWN(C1939*0.7,3)</x:f>
        <x:v>0.63</x:v>
      </x:c>
      <x:c r="D1943" s="103" t="s">
        <x:v>250</x:v>
      </x:c>
      <x:c r="E1943" s="104"/>
      <x:c r="F1943" s="104"/>
      <x:c r="G1943" s="104">
        <x:f>G1939</x:f>
        <x:v>189749</x:v>
      </x:c>
      <x:c r="H1943" s="104">
        <x:f t="shared" si="354"/>
        <x:v>119541</x:v>
      </x:c>
      <x:c r="I1943" s="104"/>
      <x:c r="J1943" s="104"/>
      <x:c r="K1943" s="104">
        <x:f t="shared" si="355"/>
        <x:v>189749</x:v>
      </x:c>
      <x:c r="L1943" s="104">
        <x:f t="shared" si="356"/>
        <x:v>119541</x:v>
      </x:c>
      <x:c r="M1943" s="104"/>
      <x:c r="N1943" s="100"/>
    </x:row>
    <x:row r="1944" spans="1:14" s="5" customFormat="1" ht="19.5" customHeight="1">
      <x:c r="A1944" s="101" t="s">
        <x:v>862</x:v>
      </x:c>
      <x:c r="B1944" s="101" t="s">
        <x:v>1251</x:v>
      </x:c>
      <x:c r="C1944" s="102">
        <x:f>ROUNDDOWN(C1940*0.7,3)</x:f>
        <x:v>0.112</x:v>
      </x:c>
      <x:c r="D1944" s="103" t="s">
        <x:v>250</x:v>
      </x:c>
      <x:c r="E1944" s="104"/>
      <x:c r="F1944" s="104"/>
      <x:c r="G1944" s="104">
        <x:f>G1940</x:f>
        <x:v>148510</x:v>
      </x:c>
      <x:c r="H1944" s="104">
        <x:f t="shared" si="354"/>
        <x:v>16633</x:v>
      </x:c>
      <x:c r="I1944" s="104"/>
      <x:c r="J1944" s="104"/>
      <x:c r="K1944" s="104">
        <x:f t="shared" si="355"/>
        <x:v>148510</x:v>
      </x:c>
      <x:c r="L1944" s="104">
        <x:f t="shared" si="356"/>
        <x:v>16633</x:v>
      </x:c>
      <x:c r="M1944" s="104"/>
      <x:c r="N1944" s="100"/>
    </x:row>
    <x:row r="1945" spans="1:14" s="5" customFormat="1" ht="19.5" customHeight="1">
      <x:c r="A1945" s="101" t="s">
        <x:v>227</x:v>
      </x:c>
      <x:c r="B1945" s="101" t="s">
        <x:v>1165</x:v>
      </x:c>
      <x:c r="C1945" s="102">
        <x:f>ROUNDDOWN(C1941*0.7,3)</x:f>
        <x:v>0.80500000000000005</x:v>
      </x:c>
      <x:c r="D1945" s="103" t="s">
        <x:v>220</x:v>
      </x:c>
      <x:c r="E1945" s="104">
        <x:f>E1941</x:f>
        <x:v>21820</x:v>
      </x:c>
      <x:c r="F1945" s="104">
        <x:f>INT(C1945*E1945)</x:f>
        <x:v>17565</x:v>
      </x:c>
      <x:c r="G1945" s="104">
        <x:f>G1941</x:f>
        <x:v>47849</x:v>
      </x:c>
      <x:c r="H1945" s="104">
        <x:f t="shared" si="354"/>
        <x:v>38518</x:v>
      </x:c>
      <x:c r="I1945" s="104">
        <x:f>I1941</x:f>
        <x:v>24867</x:v>
      </x:c>
      <x:c r="J1945" s="104">
        <x:f>INT(C1945*I1945)</x:f>
        <x:v>20017</x:v>
      </x:c>
      <x:c r="K1945" s="104">
        <x:f t="shared" si="355"/>
        <x:v>94536</x:v>
      </x:c>
      <x:c r="L1945" s="104">
        <x:f t="shared" si="356"/>
        <x:v>76100</x:v>
      </x:c>
      <x:c r="M1945" s="104"/>
      <x:c r="N1945" s="100"/>
    </x:row>
    <x:row r="1946" spans="1:14" s="5" customFormat="1" ht="19.5" customHeight="1">
      <x:c r="A1946" s="101" t="s">
        <x:v>1478</x:v>
      </x:c>
      <x:c r="B1946" s="101" t="s">
        <x:v>1160</x:v>
      </x:c>
      <x:c r="C1946" s="102">
        <x:f>ROUNDDOWN(C1942*0.7,3)</x:f>
        <x:v>0.161</x:v>
      </x:c>
      <x:c r="D1946" s="103" t="s">
        <x:v>220</x:v>
      </x:c>
      <x:c r="E1946" s="104">
        <x:f>E1942</x:f>
        <x:v>20024</x:v>
      </x:c>
      <x:c r="F1946" s="104">
        <x:f>INT(C1946*E1946)</x:f>
        <x:v>3223</x:v>
      </x:c>
      <x:c r="G1946" s="104">
        <x:f>G1942</x:f>
        <x:v>39645</x:v>
      </x:c>
      <x:c r="H1946" s="104">
        <x:f t="shared" si="354"/>
        <x:v>6382</x:v>
      </x:c>
      <x:c r="I1946" s="104">
        <x:f>I1942</x:f>
        <x:v>27133</x:v>
      </x:c>
      <x:c r="J1946" s="104">
        <x:f>INT(C1946*I1946)</x:f>
        <x:v>4368</x:v>
      </x:c>
      <x:c r="K1946" s="104">
        <x:f t="shared" si="355"/>
        <x:v>86802</x:v>
      </x:c>
      <x:c r="L1946" s="104">
        <x:f t="shared" si="356"/>
        <x:v>13973</x:v>
      </x:c>
      <x:c r="M1946" s="104"/>
      <x:c r="N1946" s="100"/>
    </x:row>
    <x:row r="1947" spans="1:14" s="5" customFormat="1" ht="19.5" customHeight="1">
      <x:c r="A1947" s="101" t="s">
        <x:v>153</x:v>
      </x:c>
      <x:c r="B1947" s="101" t="s">
        <x:v>229</x:v>
      </x:c>
      <x:c r="C1947" s="102">
        <x:v>0.56000000000000005</x:v>
      </x:c>
      <x:c r="D1947" s="103" t="s">
        <x:v>250</x:v>
      </x:c>
      <x:c r="E1947" s="104"/>
      <x:c r="F1947" s="104"/>
      <x:c r="G1947" s="104">
        <x:f>G1939</x:f>
        <x:v>189749</x:v>
      </x:c>
      <x:c r="H1947" s="104">
        <x:f t="shared" si="354"/>
        <x:v>106259</x:v>
      </x:c>
      <x:c r="I1947" s="104"/>
      <x:c r="J1947" s="104"/>
      <x:c r="K1947" s="104">
        <x:f t="shared" si="355"/>
        <x:v>189749</x:v>
      </x:c>
      <x:c r="L1947" s="104">
        <x:f t="shared" si="356"/>
        <x:v>106259</x:v>
      </x:c>
      <x:c r="M1947" s="104"/>
      <x:c r="N1947" s="100"/>
    </x:row>
    <x:row r="1948" spans="1:14" s="5" customFormat="1" ht="19.5" customHeight="1">
      <x:c r="A1948" s="101" t="s">
        <x:v>862</x:v>
      </x:c>
      <x:c r="B1948" s="101" t="s">
        <x:v>229</x:v>
      </x:c>
      <x:c r="C1948" s="102">
        <x:v>0.22</x:v>
      </x:c>
      <x:c r="D1948" s="103" t="s">
        <x:v>250</x:v>
      </x:c>
      <x:c r="E1948" s="104"/>
      <x:c r="F1948" s="104"/>
      <x:c r="G1948" s="104">
        <x:f>G1940</x:f>
        <x:v>148510</x:v>
      </x:c>
      <x:c r="H1948" s="104">
        <x:f t="shared" si="354"/>
        <x:v>32672</x:v>
      </x:c>
      <x:c r="I1948" s="104"/>
      <x:c r="J1948" s="104"/>
      <x:c r="K1948" s="104">
        <x:f t="shared" si="355"/>
        <x:v>148510</x:v>
      </x:c>
      <x:c r="L1948" s="104">
        <x:f t="shared" si="356"/>
        <x:v>32672</x:v>
      </x:c>
      <x:c r="M1948" s="104"/>
      <x:c r="N1948" s="100"/>
    </x:row>
    <x:row r="1949" spans="1:14" s="5" customFormat="1" ht="19.5" customHeight="1">
      <x:c r="A1949" s="101" t="s">
        <x:v>227</x:v>
      </x:c>
      <x:c r="B1949" s="101" t="s">
        <x:v>1079</x:v>
      </x:c>
      <x:c r="C1949" s="102">
        <x:v>0.84999999999999998</x:v>
      </x:c>
      <x:c r="D1949" s="103" t="s">
        <x:v>220</x:v>
      </x:c>
      <x:c r="E1949" s="104">
        <x:f>E1953</x:f>
        <x:v>21820</x:v>
      </x:c>
      <x:c r="F1949" s="104">
        <x:f>INT(C1949*E1949)</x:f>
        <x:v>18547</x:v>
      </x:c>
      <x:c r="G1949" s="104">
        <x:f>G1953</x:f>
        <x:v>47849</x:v>
      </x:c>
      <x:c r="H1949" s="104">
        <x:f t="shared" si="354"/>
        <x:v>40671</x:v>
      </x:c>
      <x:c r="I1949" s="104">
        <x:f>I1953</x:f>
        <x:v>24867</x:v>
      </x:c>
      <x:c r="J1949" s="104">
        <x:f>INT(C1949*I1949)</x:f>
        <x:v>21136</x:v>
      </x:c>
      <x:c r="K1949" s="104">
        <x:f t="shared" si="355"/>
        <x:v>94536</x:v>
      </x:c>
      <x:c r="L1949" s="104">
        <x:f t="shared" si="356"/>
        <x:v>80354</x:v>
      </x:c>
      <x:c r="M1949" s="104"/>
      <x:c r="N1949" s="100"/>
    </x:row>
    <x:row r="1950" spans="1:14" s="5" customFormat="1" ht="19.5" customHeight="1">
      <x:c r="A1950" s="101" t="s">
        <x:v>1478</x:v>
      </x:c>
      <x:c r="B1950" s="101" t="s">
        <x:v>232</x:v>
      </x:c>
      <x:c r="C1950" s="102">
        <x:v>0.26000000000000001</x:v>
      </x:c>
      <x:c r="D1950" s="103" t="s">
        <x:v>220</x:v>
      </x:c>
      <x:c r="E1950" s="104">
        <x:f>E1946</x:f>
        <x:v>20024</x:v>
      </x:c>
      <x:c r="F1950" s="104">
        <x:f>INT(C1950*E1950)</x:f>
        <x:v>5206</x:v>
      </x:c>
      <x:c r="G1950" s="104">
        <x:f>G1946</x:f>
        <x:v>39645</x:v>
      </x:c>
      <x:c r="H1950" s="104">
        <x:f t="shared" si="354"/>
        <x:v>10307</x:v>
      </x:c>
      <x:c r="I1950" s="104">
        <x:f>I1946</x:f>
        <x:v>27133</x:v>
      </x:c>
      <x:c r="J1950" s="104">
        <x:f>INT(C1950*I1950)</x:f>
        <x:v>7054</x:v>
      </x:c>
      <x:c r="K1950" s="104">
        <x:f t="shared" si="355"/>
        <x:v>86802</x:v>
      </x:c>
      <x:c r="L1950" s="104">
        <x:f t="shared" si="356"/>
        <x:v>22567</x:v>
      </x:c>
      <x:c r="M1950" s="104"/>
      <x:c r="N1950" s="100"/>
    </x:row>
    <x:row r="1951" spans="1:14" s="5" customFormat="1" ht="19.5" customHeight="1">
      <x:c r="A1951" s="101" t="s">
        <x:v>153</x:v>
      </x:c>
      <x:c r="B1951" s="101" t="s">
        <x:v>1050</x:v>
      </x:c>
      <x:c r="C1951" s="102">
        <x:f>ROUNDDOWN(C1947*0.5,3)</x:f>
        <x:v>0.28000000000000003</x:v>
      </x:c>
      <x:c r="D1951" s="103" t="s">
        <x:v>250</x:v>
      </x:c>
      <x:c r="E1951" s="104"/>
      <x:c r="F1951" s="104"/>
      <x:c r="G1951" s="104">
        <x:f>G1943</x:f>
        <x:v>189749</x:v>
      </x:c>
      <x:c r="H1951" s="104">
        <x:f t="shared" si="354"/>
        <x:v>53129</x:v>
      </x:c>
      <x:c r="I1951" s="104"/>
      <x:c r="J1951" s="104"/>
      <x:c r="K1951" s="104">
        <x:f t="shared" si="355"/>
        <x:v>189749</x:v>
      </x:c>
      <x:c r="L1951" s="104">
        <x:f t="shared" si="356"/>
        <x:v>53129</x:v>
      </x:c>
      <x:c r="M1951" s="104"/>
      <x:c r="N1951" s="100"/>
    </x:row>
    <x:row r="1952" spans="1:14" s="5" customFormat="1" ht="19.5" customHeight="1">
      <x:c r="A1952" s="101" t="s">
        <x:v>862</x:v>
      </x:c>
      <x:c r="B1952" s="101" t="s">
        <x:v>1050</x:v>
      </x:c>
      <x:c r="C1952" s="102">
        <x:f>ROUNDDOWN(C1948*0.5,3)</x:f>
        <x:v>0.11</x:v>
      </x:c>
      <x:c r="D1952" s="103" t="s">
        <x:v>250</x:v>
      </x:c>
      <x:c r="E1952" s="104"/>
      <x:c r="F1952" s="104"/>
      <x:c r="G1952" s="104">
        <x:f>G1944</x:f>
        <x:v>148510</x:v>
      </x:c>
      <x:c r="H1952" s="104">
        <x:f t="shared" si="354"/>
        <x:v>16336</x:v>
      </x:c>
      <x:c r="I1952" s="104"/>
      <x:c r="J1952" s="104"/>
      <x:c r="K1952" s="104">
        <x:f t="shared" si="355"/>
        <x:v>148510</x:v>
      </x:c>
      <x:c r="L1952" s="104">
        <x:f t="shared" si="356"/>
        <x:v>16336</x:v>
      </x:c>
      <x:c r="M1952" s="104"/>
      <x:c r="N1952" s="100"/>
    </x:row>
    <x:row r="1953" spans="1:14" s="5" customFormat="1" ht="19.5" customHeight="1">
      <x:c r="A1953" s="101" t="s">
        <x:v>227</x:v>
      </x:c>
      <x:c r="B1953" s="101" t="s">
        <x:v>1370</x:v>
      </x:c>
      <x:c r="C1953" s="102">
        <x:f>ROUNDDOWN(C1949*0.5,3)</x:f>
        <x:v>0.42499999999999999</x:v>
      </x:c>
      <x:c r="D1953" s="103" t="s">
        <x:v>220</x:v>
      </x:c>
      <x:c r="E1953" s="104">
        <x:f>E1927</x:f>
        <x:v>21820</x:v>
      </x:c>
      <x:c r="F1953" s="104">
        <x:f t="shared" ref="F1953:F1961" si="357">INT(C1953*E1953)</x:f>
        <x:v>9273</x:v>
      </x:c>
      <x:c r="G1953" s="104">
        <x:f>G1927</x:f>
        <x:v>47849</x:v>
      </x:c>
      <x:c r="H1953" s="104">
        <x:f t="shared" si="354"/>
        <x:v>20335</x:v>
      </x:c>
      <x:c r="I1953" s="104">
        <x:f>I1927</x:f>
        <x:v>24867</x:v>
      </x:c>
      <x:c r="J1953" s="104">
        <x:f>INT(C1953*I1953)</x:f>
        <x:v>10568</x:v>
      </x:c>
      <x:c r="K1953" s="104">
        <x:f t="shared" si="355"/>
        <x:v>94536</x:v>
      </x:c>
      <x:c r="L1953" s="104">
        <x:f t="shared" si="356"/>
        <x:v>40176</x:v>
      </x:c>
      <x:c r="M1953" s="104"/>
      <x:c r="N1953" s="100"/>
    </x:row>
    <x:row r="1954" spans="1:14" s="5" customFormat="1" ht="19.5" customHeight="1">
      <x:c r="A1954" s="101" t="s">
        <x:v>1478</x:v>
      </x:c>
      <x:c r="B1954" s="101" t="s">
        <x:v>1311</x:v>
      </x:c>
      <x:c r="C1954" s="102">
        <x:f>ROUNDDOWN(C1950*0.5,3)</x:f>
        <x:v>0.13</x:v>
      </x:c>
      <x:c r="D1954" s="103" t="s">
        <x:v>220</x:v>
      </x:c>
      <x:c r="E1954" s="104">
        <x:f>E1950</x:f>
        <x:v>20024</x:v>
      </x:c>
      <x:c r="F1954" s="104">
        <x:f t="shared" si="357"/>
        <x:v>2603</x:v>
      </x:c>
      <x:c r="G1954" s="104">
        <x:f>G1950</x:f>
        <x:v>39645</x:v>
      </x:c>
      <x:c r="H1954" s="104">
        <x:f t="shared" si="354"/>
        <x:v>5153</x:v>
      </x:c>
      <x:c r="I1954" s="104">
        <x:f>I1950</x:f>
        <x:v>27133</x:v>
      </x:c>
      <x:c r="J1954" s="104">
        <x:f>INT(C1954*I1954)</x:f>
        <x:v>3527</x:v>
      </x:c>
      <x:c r="K1954" s="104">
        <x:f t="shared" si="355"/>
        <x:v>86802</x:v>
      </x:c>
      <x:c r="L1954" s="104">
        <x:f t="shared" si="356"/>
        <x:v>11283</x:v>
      </x:c>
      <x:c r="M1954" s="104"/>
      <x:c r="N1954" s="100"/>
    </x:row>
    <x:row r="1955" spans="1:14" s="5" customFormat="1" ht="19.5" customHeight="1">
      <x:c r="A1955" s="101" t="s">
        <x:v>332</x:v>
      </x:c>
      <x:c r="B1955" s="101" t="str">
        <x:f>B1154</x:f>
        <x:v>삼발이, L=1800</x:v>
      </x:c>
      <x:c r="C1955" s="101">
        <x:f>C1154</x:f>
        <x:v>1</x:v>
      </x:c>
      <x:c r="D1955" s="103" t="s">
        <x:v>261</x:v>
      </x:c>
      <x:c r="E1955" s="104">
        <x:f>E1154</x:f>
        <x:v>11400</x:v>
      </x:c>
      <x:c r="F1955" s="104">
        <x:f t="shared" si="357"/>
        <x:v>11400</x:v>
      </x:c>
      <x:c r="G1955" s="104"/>
      <x:c r="H1955" s="104"/>
      <x:c r="I1955" s="104"/>
      <x:c r="J1955" s="104"/>
      <x:c r="K1955" s="104">
        <x:f t="shared" si="355"/>
        <x:v>11400</x:v>
      </x:c>
      <x:c r="L1955" s="104">
        <x:f t="shared" si="356"/>
        <x:v>11400</x:v>
      </x:c>
      <x:c r="M1955" s="104"/>
      <x:c r="N1955" s="100"/>
    </x:row>
    <x:row r="1956" spans="1:14" s="5" customFormat="1" ht="19.5" customHeight="1">
      <x:c r="A1956" s="101" t="s">
        <x:v>748</x:v>
      </x:c>
      <x:c r="B1956" s="101" t="s">
        <x:v>86</x:v>
      </x:c>
      <x:c r="C1956" s="101">
        <x:f>C1155</x:f>
        <x:v>30</x:v>
      </x:c>
      <x:c r="D1956" s="103" t="s">
        <x:v>266</x:v>
      </x:c>
      <x:c r="E1956" s="104">
        <x:f>E1930</x:f>
        <x:v>400</x:v>
      </x:c>
      <x:c r="F1956" s="104">
        <x:f t="shared" si="357"/>
        <x:v>12000</x:v>
      </x:c>
      <x:c r="G1956" s="104"/>
      <x:c r="H1956" s="104"/>
      <x:c r="I1956" s="104"/>
      <x:c r="J1956" s="104"/>
      <x:c r="K1956" s="104">
        <x:f t="shared" si="355"/>
        <x:v>400</x:v>
      </x:c>
      <x:c r="L1956" s="104">
        <x:f t="shared" si="356"/>
        <x:v>12000</x:v>
      </x:c>
      <x:c r="M1956" s="104"/>
      <x:c r="N1956" s="100"/>
    </x:row>
    <x:row r="1957" spans="1:14" s="5" customFormat="1" ht="19.5" customHeight="1">
      <x:c r="A1957" s="101" t="s">
        <x:v>239</x:v>
      </x:c>
      <x:c r="B1957" s="101" t="s">
        <x:v>1232</x:v>
      </x:c>
      <x:c r="C1957" s="101">
        <x:f>C1156</x:f>
        <x:v>49.700000000000003</x:v>
      </x:c>
      <x:c r="D1957" s="103" t="s">
        <x:v>270</x:v>
      </x:c>
      <x:c r="E1957" s="104">
        <x:f>E1931</x:f>
        <x:v>33.299999999999997</x:v>
      </x:c>
      <x:c r="F1957" s="104">
        <x:f t="shared" si="357"/>
        <x:v>1655</x:v>
      </x:c>
      <x:c r="G1957" s="104"/>
      <x:c r="H1957" s="104"/>
      <x:c r="I1957" s="104"/>
      <x:c r="J1957" s="104"/>
      <x:c r="K1957" s="104">
        <x:f t="shared" si="355"/>
        <x:v>33.299999999999997</x:v>
      </x:c>
      <x:c r="L1957" s="104">
        <x:f t="shared" si="356"/>
        <x:v>1655</x:v>
      </x:c>
      <x:c r="M1957" s="104"/>
      <x:c r="N1957" s="100"/>
    </x:row>
    <x:row r="1958" spans="1:14" s="5" customFormat="1" ht="19.5" customHeight="1">
      <x:c r="A1958" s="101" t="s">
        <x:v>580</x:v>
      </x:c>
      <x:c r="B1958" s="101" t="s">
        <x:v>1337</x:v>
      </x:c>
      <x:c r="C1958" s="101">
        <x:f>C1157</x:f>
        <x:v>17.800000000000001</x:v>
      </x:c>
      <x:c r="D1958" s="103" t="s">
        <x:v>270</x:v>
      </x:c>
      <x:c r="E1958" s="104">
        <x:f>E1932</x:f>
        <x:v>131</x:v>
      </x:c>
      <x:c r="F1958" s="104">
        <x:f t="shared" si="357"/>
        <x:v>2331</x:v>
      </x:c>
      <x:c r="G1958" s="104"/>
      <x:c r="H1958" s="104"/>
      <x:c r="I1958" s="104"/>
      <x:c r="J1958" s="104"/>
      <x:c r="K1958" s="104">
        <x:f t="shared" si="355"/>
        <x:v>131</x:v>
      </x:c>
      <x:c r="L1958" s="104">
        <x:f t="shared" si="356"/>
        <x:v>2331</x:v>
      </x:c>
      <x:c r="M1958" s="104"/>
      <x:c r="N1958" s="100"/>
    </x:row>
    <x:row r="1959" spans="1:14" s="5" customFormat="1" ht="19.5" customHeight="1">
      <x:c r="A1959" s="101" t="s">
        <x:v>190</x:v>
      </x:c>
      <x:c r="B1959" s="101" t="s">
        <x:v>572</x:v>
      </x:c>
      <x:c r="C1959" s="101">
        <x:f>C1158</x:f>
        <x:v>3.02</x:v>
      </x:c>
      <x:c r="D1959" s="103" t="s">
        <x:v>266</x:v>
      </x:c>
      <x:c r="E1959" s="104">
        <x:f>E1933</x:f>
        <x:v>1470</x:v>
      </x:c>
      <x:c r="F1959" s="104">
        <x:f t="shared" si="357"/>
        <x:v>4439</x:v>
      </x:c>
      <x:c r="G1959" s="104"/>
      <x:c r="H1959" s="104"/>
      <x:c r="I1959" s="104"/>
      <x:c r="J1959" s="104"/>
      <x:c r="K1959" s="104">
        <x:f t="shared" si="355"/>
        <x:v>1470</x:v>
      </x:c>
      <x:c r="L1959" s="104">
        <x:f t="shared" si="356"/>
        <x:v>4439</x:v>
      </x:c>
      <x:c r="M1959" s="104"/>
      <x:c r="N1959" s="100"/>
    </x:row>
    <x:row r="1960" spans="1:14" s="5" customFormat="1" ht="19.5" customHeight="1">
      <x:c r="A1960" s="101" t="s">
        <x:v>822</x:v>
      </x:c>
      <x:c r="B1960" s="101" t="str">
        <x:f>B1934</x:f>
        <x:v>트럭탑재형크레인15톤</x:v>
      </x:c>
      <x:c r="C1960" s="102">
        <x:v>2</x:v>
      </x:c>
      <x:c r="D1960" s="103" t="s">
        <x:v>148</x:v>
      </x:c>
      <x:c r="E1960" s="104">
        <x:f>E1159</x:f>
        <x:v>1279</x:v>
      </x:c>
      <x:c r="F1960" s="104">
        <x:f t="shared" si="357"/>
        <x:v>2558</x:v>
      </x:c>
      <x:c r="G1960" s="104">
        <x:f>G1159</x:f>
        <x:v>2533</x:v>
      </x:c>
      <x:c r="H1960" s="104">
        <x:f>INT(C1960*G1960)</x:f>
        <x:v>5066</x:v>
      </x:c>
      <x:c r="I1960" s="104">
        <x:f>I1159</x:f>
        <x:v>1733</x:v>
      </x:c>
      <x:c r="J1960" s="104">
        <x:f>INT(C1960*I1960)</x:f>
        <x:v>3466</x:v>
      </x:c>
      <x:c r="K1960" s="104">
        <x:f t="shared" si="355"/>
        <x:v>5545</x:v>
      </x:c>
      <x:c r="L1960" s="104">
        <x:f t="shared" si="356"/>
        <x:v>11090</x:v>
      </x:c>
      <x:c r="M1960" s="104"/>
      <x:c r="N1960" s="100"/>
    </x:row>
    <x:row r="1961" spans="1:14" s="5" customFormat="1" ht="19.5" customHeight="1">
      <x:c r="A1961" s="101" t="s">
        <x:v>540</x:v>
      </x:c>
      <x:c r="B1961" s="101" t="str">
        <x:f>B1935</x:f>
        <x:v>트럭탑재형크레인15톤, 10km</x:v>
      </x:c>
      <x:c r="C1961" s="102">
        <x:v>2</x:v>
      </x:c>
      <x:c r="D1961" s="103" t="s">
        <x:v>148</x:v>
      </x:c>
      <x:c r="E1961" s="104">
        <x:f>E1160</x:f>
        <x:v>3393</x:v>
      </x:c>
      <x:c r="F1961" s="104">
        <x:f t="shared" si="357"/>
        <x:v>6786</x:v>
      </x:c>
      <x:c r="G1961" s="104">
        <x:f>G1160</x:f>
        <x:v>6719</x:v>
      </x:c>
      <x:c r="H1961" s="104">
        <x:f>INT(C1961*G1961)</x:f>
        <x:v>13438</x:v>
      </x:c>
      <x:c r="I1961" s="104">
        <x:f>I1160</x:f>
        <x:v>4598</x:v>
      </x:c>
      <x:c r="J1961" s="104">
        <x:f>INT(C1961*I1961)</x:f>
        <x:v>9196</x:v>
      </x:c>
      <x:c r="K1961" s="104">
        <x:f t="shared" si="355"/>
        <x:v>14710</x:v>
      </x:c>
      <x:c r="L1961" s="104">
        <x:f t="shared" si="356"/>
        <x:v>29420</x:v>
      </x:c>
      <x:c r="M1961" s="104"/>
      <x:c r="N1961" s="100"/>
    </x:row>
    <x:row r="1962" spans="1:14" s="5" customFormat="1" ht="19.5" customHeight="1">
      <x:c r="A1962" s="101" t="s">
        <x:v>533</x:v>
      </x:c>
      <x:c r="B1962" s="101"/>
      <x:c r="C1962" s="102"/>
      <x:c r="D1962" s="103"/>
      <x:c r="E1962" s="104"/>
      <x:c r="F1962" s="104">
        <x:f>SUM(F1939:F1961)</x:f>
        <x:v>127284</x:v>
      </x:c>
      <x:c r="G1962" s="104"/>
      <x:c r="H1962" s="104">
        <x:f>SUM(H1939:H1961)</x:f>
        <x:v>743119</x:v>
      </x:c>
      <x:c r="I1962" s="104"/>
      <x:c r="J1962" s="104">
        <x:f>SUM(J1939:J1961)</x:f>
        <x:v>114169</x:v>
      </x:c>
      <x:c r="K1962" s="104"/>
      <x:c r="L1962" s="104">
        <x:f>SUM(F1962,H1962,J1962)</x:f>
        <x:v>984572</x:v>
      </x:c>
      <x:c r="M1962" s="104"/>
      <x:c r="N1962" s="100"/>
    </x:row>
    <x:row r="1963" spans="1:14" s="5" customFormat="1" ht="19.5" customHeight="1">
      <x:c r="A1963" s="105"/>
      <x:c r="B1963" s="105"/>
      <x:c r="C1963" s="106"/>
      <x:c r="D1963" s="107"/>
      <x:c r="E1963" s="108"/>
      <x:c r="F1963" s="108"/>
      <x:c r="G1963" s="108"/>
      <x:c r="H1963" s="108"/>
      <x:c r="I1963" s="108"/>
      <x:c r="J1963" s="108"/>
      <x:c r="K1963" s="108"/>
      <x:c r="L1963" s="108"/>
      <x:c r="M1963" s="108"/>
      <x:c r="N1963" s="100"/>
    </x:row>
    <x:row r="1964" spans="1:14" s="5" customFormat="1" ht="23.899999999999999">
      <x:c r="A1964" s="113" t="s">
        <x:v>11</x:v>
      </x:c>
      <x:c r="B1964" s="96" t="s">
        <x:v>273</x:v>
      </x:c>
      <x:c r="C1964" s="97"/>
      <x:c r="D1964" s="98" t="s">
        <x:v>148</x:v>
      </x:c>
      <x:c r="E1964" s="99"/>
      <x:c r="F1964" s="99"/>
      <x:c r="G1964" s="99"/>
      <x:c r="H1964" s="99"/>
      <x:c r="I1964" s="99"/>
      <x:c r="J1964" s="99"/>
      <x:c r="K1964" s="99"/>
      <x:c r="L1964" s="99"/>
      <x:c r="M1964" s="99"/>
      <x:c r="N1964" s="100"/>
    </x:row>
    <x:row r="1965" spans="1:14" s="5" customFormat="1" ht="19.5" customHeight="1">
      <x:c r="A1965" s="101" t="s">
        <x:v>153</x:v>
      </x:c>
      <x:c r="B1965" s="101" t="s">
        <x:v>281</x:v>
      </x:c>
      <x:c r="C1965" s="102">
        <x:v>1.1200000000000001</x:v>
      </x:c>
      <x:c r="D1965" s="103" t="s">
        <x:v>250</x:v>
      </x:c>
      <x:c r="E1965" s="104"/>
      <x:c r="F1965" s="104"/>
      <x:c r="G1965" s="104">
        <x:f>G1943</x:f>
        <x:v>189749</x:v>
      </x:c>
      <x:c r="H1965" s="104">
        <x:f t="shared" ref="H1965:H1980" si="358">INT(C1965*G1965)</x:f>
        <x:v>212518</x:v>
      </x:c>
      <x:c r="I1965" s="104"/>
      <x:c r="J1965" s="104"/>
      <x:c r="K1965" s="104">
        <x:f t="shared" ref="K1965:K1987" si="359">SUM(E1965,G1965,I1965)</x:f>
        <x:v>189749</x:v>
      </x:c>
      <x:c r="L1965" s="104">
        <x:f t="shared" ref="L1965:L1987" si="360">SUM(F1965,H1965,J1965)</x:f>
        <x:v>212518</x:v>
      </x:c>
      <x:c r="M1965" s="104"/>
      <x:c r="N1965" s="100"/>
    </x:row>
    <x:row r="1966" spans="1:14" s="5" customFormat="1" ht="19.5" customHeight="1">
      <x:c r="A1966" s="101" t="s">
        <x:v>862</x:v>
      </x:c>
      <x:c r="B1966" s="101" t="s">
        <x:v>281</x:v>
      </x:c>
      <x:c r="C1966" s="102">
        <x:v>0.19</x:v>
      </x:c>
      <x:c r="D1966" s="103" t="s">
        <x:v>250</x:v>
      </x:c>
      <x:c r="E1966" s="104"/>
      <x:c r="F1966" s="104"/>
      <x:c r="G1966" s="104">
        <x:f>G1944</x:f>
        <x:v>148510</x:v>
      </x:c>
      <x:c r="H1966" s="104">
        <x:f t="shared" si="358"/>
        <x:v>28216</x:v>
      </x:c>
      <x:c r="I1966" s="104"/>
      <x:c r="J1966" s="104"/>
      <x:c r="K1966" s="104">
        <x:f t="shared" si="359"/>
        <x:v>148510</x:v>
      </x:c>
      <x:c r="L1966" s="104">
        <x:f t="shared" si="360"/>
        <x:v>28216</x:v>
      </x:c>
      <x:c r="M1966" s="104"/>
      <x:c r="N1966" s="100"/>
    </x:row>
    <x:row r="1967" spans="1:14" s="5" customFormat="1" ht="19.5" customHeight="1">
      <x:c r="A1967" s="101" t="s">
        <x:v>227</x:v>
      </x:c>
      <x:c r="B1967" s="101" t="s">
        <x:v>110</x:v>
      </x:c>
      <x:c r="C1967" s="102">
        <x:v>1.3500000000000001</x:v>
      </x:c>
      <x:c r="D1967" s="103" t="s">
        <x:v>220</x:v>
      </x:c>
      <x:c r="E1967" s="104">
        <x:f>E1941</x:f>
        <x:v>21820</x:v>
      </x:c>
      <x:c r="F1967" s="104">
        <x:f>INT(C1967*E1967)</x:f>
        <x:v>29457</x:v>
      </x:c>
      <x:c r="G1967" s="104">
        <x:f>G1941</x:f>
        <x:v>47849</x:v>
      </x:c>
      <x:c r="H1967" s="104">
        <x:f t="shared" si="358"/>
        <x:v>64596</x:v>
      </x:c>
      <x:c r="I1967" s="104">
        <x:f>I1941</x:f>
        <x:v>24867</x:v>
      </x:c>
      <x:c r="J1967" s="104">
        <x:f>INT(C1967*I1967)</x:f>
        <x:v>33570</x:v>
      </x:c>
      <x:c r="K1967" s="104">
        <x:f t="shared" si="359"/>
        <x:v>94536</x:v>
      </x:c>
      <x:c r="L1967" s="104">
        <x:f t="shared" si="360"/>
        <x:v>127623</x:v>
      </x:c>
      <x:c r="M1967" s="104"/>
      <x:c r="N1967" s="100"/>
    </x:row>
    <x:row r="1968" spans="1:14" s="5" customFormat="1" ht="19.5" customHeight="1">
      <x:c r="A1968" s="101" t="s">
        <x:v>1478</x:v>
      </x:c>
      <x:c r="B1968" s="101" t="s">
        <x:v>232</x:v>
      </x:c>
      <x:c r="C1968" s="102">
        <x:v>0.27000000000000002</x:v>
      </x:c>
      <x:c r="D1968" s="103" t="s">
        <x:v>220</x:v>
      </x:c>
      <x:c r="E1968" s="104">
        <x:f>E1942</x:f>
        <x:v>20024</x:v>
      </x:c>
      <x:c r="F1968" s="104">
        <x:f>INT(C1968*E1968)</x:f>
        <x:v>5406</x:v>
      </x:c>
      <x:c r="G1968" s="104">
        <x:f>G1942</x:f>
        <x:v>39645</x:v>
      </x:c>
      <x:c r="H1968" s="104">
        <x:f t="shared" si="358"/>
        <x:v>10704</x:v>
      </x:c>
      <x:c r="I1968" s="104">
        <x:f>I1942</x:f>
        <x:v>27133</x:v>
      </x:c>
      <x:c r="J1968" s="104">
        <x:f>INT(C1968*I1968)</x:f>
        <x:v>7325</x:v>
      </x:c>
      <x:c r="K1968" s="104">
        <x:f t="shared" si="359"/>
        <x:v>86802</x:v>
      </x:c>
      <x:c r="L1968" s="104">
        <x:f t="shared" si="360"/>
        <x:v>23435</x:v>
      </x:c>
      <x:c r="M1968" s="104"/>
      <x:c r="N1968" s="100"/>
    </x:row>
    <x:row r="1969" spans="1:14" s="5" customFormat="1" ht="19.5" customHeight="1">
      <x:c r="A1969" s="101" t="s">
        <x:v>153</x:v>
      </x:c>
      <x:c r="B1969" s="101" t="s">
        <x:v>1251</x:v>
      </x:c>
      <x:c r="C1969" s="102">
        <x:f>ROUNDDOWN(C1965*0.7,3)</x:f>
        <x:v>0.78400000000000003</x:v>
      </x:c>
      <x:c r="D1969" s="103" t="s">
        <x:v>250</x:v>
      </x:c>
      <x:c r="E1969" s="104"/>
      <x:c r="F1969" s="104"/>
      <x:c r="G1969" s="104">
        <x:f>G1965</x:f>
        <x:v>189749</x:v>
      </x:c>
      <x:c r="H1969" s="104">
        <x:f t="shared" si="358"/>
        <x:v>148763</x:v>
      </x:c>
      <x:c r="I1969" s="104"/>
      <x:c r="J1969" s="104"/>
      <x:c r="K1969" s="104">
        <x:f t="shared" si="359"/>
        <x:v>189749</x:v>
      </x:c>
      <x:c r="L1969" s="104">
        <x:f t="shared" si="360"/>
        <x:v>148763</x:v>
      </x:c>
      <x:c r="M1969" s="104"/>
      <x:c r="N1969" s="100"/>
    </x:row>
    <x:row r="1970" spans="1:14" s="5" customFormat="1" ht="19.5" customHeight="1">
      <x:c r="A1970" s="101" t="s">
        <x:v>862</x:v>
      </x:c>
      <x:c r="B1970" s="101" t="s">
        <x:v>1251</x:v>
      </x:c>
      <x:c r="C1970" s="102">
        <x:f>ROUNDDOWN(C1966*0.7,3)</x:f>
        <x:v>0.13300000000000001</x:v>
      </x:c>
      <x:c r="D1970" s="103" t="s">
        <x:v>250</x:v>
      </x:c>
      <x:c r="E1970" s="104"/>
      <x:c r="F1970" s="104"/>
      <x:c r="G1970" s="104">
        <x:f>G1966</x:f>
        <x:v>148510</x:v>
      </x:c>
      <x:c r="H1970" s="104">
        <x:f t="shared" si="358"/>
        <x:v>19751</x:v>
      </x:c>
      <x:c r="I1970" s="104"/>
      <x:c r="J1970" s="104"/>
      <x:c r="K1970" s="104">
        <x:f t="shared" si="359"/>
        <x:v>148510</x:v>
      </x:c>
      <x:c r="L1970" s="104">
        <x:f t="shared" si="360"/>
        <x:v>19751</x:v>
      </x:c>
      <x:c r="M1970" s="104"/>
      <x:c r="N1970" s="100"/>
    </x:row>
    <x:row r="1971" spans="1:14" s="5" customFormat="1" ht="19.5" customHeight="1">
      <x:c r="A1971" s="101" t="s">
        <x:v>227</x:v>
      </x:c>
      <x:c r="B1971" s="101" t="s">
        <x:v>1165</x:v>
      </x:c>
      <x:c r="C1971" s="102">
        <x:f>ROUNDDOWN(C1967*0.7,3)</x:f>
        <x:v>0.94499999999999995</x:v>
      </x:c>
      <x:c r="D1971" s="103" t="s">
        <x:v>220</x:v>
      </x:c>
      <x:c r="E1971" s="104">
        <x:f>E1967</x:f>
        <x:v>21820</x:v>
      </x:c>
      <x:c r="F1971" s="104">
        <x:f>INT(C1971*E1971)</x:f>
        <x:v>20619</x:v>
      </x:c>
      <x:c r="G1971" s="104">
        <x:f>G1967</x:f>
        <x:v>47849</x:v>
      </x:c>
      <x:c r="H1971" s="104">
        <x:f t="shared" si="358"/>
        <x:v>45217</x:v>
      </x:c>
      <x:c r="I1971" s="104">
        <x:f>I1967</x:f>
        <x:v>24867</x:v>
      </x:c>
      <x:c r="J1971" s="104">
        <x:f>INT(C1971*I1971)</x:f>
        <x:v>23499</x:v>
      </x:c>
      <x:c r="K1971" s="104">
        <x:f t="shared" si="359"/>
        <x:v>94536</x:v>
      </x:c>
      <x:c r="L1971" s="104">
        <x:f t="shared" si="360"/>
        <x:v>89335</x:v>
      </x:c>
      <x:c r="M1971" s="104"/>
      <x:c r="N1971" s="100"/>
    </x:row>
    <x:row r="1972" spans="1:14" s="5" customFormat="1" ht="19.5" customHeight="1">
      <x:c r="A1972" s="101" t="s">
        <x:v>1478</x:v>
      </x:c>
      <x:c r="B1972" s="101" t="s">
        <x:v>1160</x:v>
      </x:c>
      <x:c r="C1972" s="102">
        <x:f>ROUNDDOWN(C1968*0.7,3)</x:f>
        <x:v>0.189</x:v>
      </x:c>
      <x:c r="D1972" s="103" t="s">
        <x:v>220</x:v>
      </x:c>
      <x:c r="E1972" s="104">
        <x:f>E1968</x:f>
        <x:v>20024</x:v>
      </x:c>
      <x:c r="F1972" s="104">
        <x:f>INT(C1972*E1972)</x:f>
        <x:v>3784</x:v>
      </x:c>
      <x:c r="G1972" s="104">
        <x:f>G1968</x:f>
        <x:v>39645</x:v>
      </x:c>
      <x:c r="H1972" s="104">
        <x:f t="shared" si="358"/>
        <x:v>7492</x:v>
      </x:c>
      <x:c r="I1972" s="104">
        <x:f>I1968</x:f>
        <x:v>27133</x:v>
      </x:c>
      <x:c r="J1972" s="104">
        <x:f>INT(C1972*I1972)</x:f>
        <x:v>5128</x:v>
      </x:c>
      <x:c r="K1972" s="104">
        <x:f t="shared" si="359"/>
        <x:v>86802</x:v>
      </x:c>
      <x:c r="L1972" s="104">
        <x:f t="shared" si="360"/>
        <x:v>16404</x:v>
      </x:c>
      <x:c r="M1972" s="104"/>
      <x:c r="N1972" s="100"/>
    </x:row>
    <x:row r="1973" spans="1:14" s="5" customFormat="1" ht="19.5" customHeight="1">
      <x:c r="A1973" s="101" t="s">
        <x:v>153</x:v>
      </x:c>
      <x:c r="B1973" s="101" t="s">
        <x:v>229</x:v>
      </x:c>
      <x:c r="C1973" s="102">
        <x:v>0.68999999999999995</x:v>
      </x:c>
      <x:c r="D1973" s="103" t="s">
        <x:v>250</x:v>
      </x:c>
      <x:c r="E1973" s="104"/>
      <x:c r="F1973" s="104"/>
      <x:c r="G1973" s="104">
        <x:f>G1965</x:f>
        <x:v>189749</x:v>
      </x:c>
      <x:c r="H1973" s="104">
        <x:f t="shared" si="358"/>
        <x:v>130926</x:v>
      </x:c>
      <x:c r="I1973" s="104"/>
      <x:c r="J1973" s="104"/>
      <x:c r="K1973" s="104">
        <x:f t="shared" si="359"/>
        <x:v>189749</x:v>
      </x:c>
      <x:c r="L1973" s="104">
        <x:f t="shared" si="360"/>
        <x:v>130926</x:v>
      </x:c>
      <x:c r="M1973" s="104"/>
      <x:c r="N1973" s="100"/>
    </x:row>
    <x:row r="1974" spans="1:14" s="5" customFormat="1" ht="19.5" customHeight="1">
      <x:c r="A1974" s="101" t="s">
        <x:v>862</x:v>
      </x:c>
      <x:c r="B1974" s="101" t="s">
        <x:v>229</x:v>
      </x:c>
      <x:c r="C1974" s="102">
        <x:v>0.26000000000000001</x:v>
      </x:c>
      <x:c r="D1974" s="103" t="s">
        <x:v>250</x:v>
      </x:c>
      <x:c r="E1974" s="104"/>
      <x:c r="F1974" s="104"/>
      <x:c r="G1974" s="104">
        <x:f>G1966</x:f>
        <x:v>148510</x:v>
      </x:c>
      <x:c r="H1974" s="104">
        <x:f t="shared" si="358"/>
        <x:v>38612</x:v>
      </x:c>
      <x:c r="I1974" s="104"/>
      <x:c r="J1974" s="104"/>
      <x:c r="K1974" s="104">
        <x:f t="shared" si="359"/>
        <x:v>148510</x:v>
      </x:c>
      <x:c r="L1974" s="104">
        <x:f t="shared" si="360"/>
        <x:v>38612</x:v>
      </x:c>
      <x:c r="M1974" s="104"/>
      <x:c r="N1974" s="100"/>
    </x:row>
    <x:row r="1975" spans="1:14" s="5" customFormat="1" ht="19.5" customHeight="1">
      <x:c r="A1975" s="101" t="s">
        <x:v>227</x:v>
      </x:c>
      <x:c r="B1975" s="101" t="s">
        <x:v>1079</x:v>
      </x:c>
      <x:c r="C1975" s="102">
        <x:v>1.03</x:v>
      </x:c>
      <x:c r="D1975" s="103" t="s">
        <x:v>220</x:v>
      </x:c>
      <x:c r="E1975" s="104">
        <x:f>E1979</x:f>
        <x:v>21820</x:v>
      </x:c>
      <x:c r="F1975" s="104">
        <x:f>INT(C1975*E1975)</x:f>
        <x:v>22474</x:v>
      </x:c>
      <x:c r="G1975" s="104">
        <x:f>G1979</x:f>
        <x:v>47849</x:v>
      </x:c>
      <x:c r="H1975" s="104">
        <x:f t="shared" si="358"/>
        <x:v>49284</x:v>
      </x:c>
      <x:c r="I1975" s="104">
        <x:f>I1979</x:f>
        <x:v>24867</x:v>
      </x:c>
      <x:c r="J1975" s="104">
        <x:f>INT(C1975*I1975)</x:f>
        <x:v>25613</x:v>
      </x:c>
      <x:c r="K1975" s="104">
        <x:f t="shared" si="359"/>
        <x:v>94536</x:v>
      </x:c>
      <x:c r="L1975" s="104">
        <x:f t="shared" si="360"/>
        <x:v>97371</x:v>
      </x:c>
      <x:c r="M1975" s="104"/>
      <x:c r="N1975" s="100"/>
    </x:row>
    <x:row r="1976" spans="1:14" s="5" customFormat="1" ht="19.5" customHeight="1">
      <x:c r="A1976" s="101" t="s">
        <x:v>1478</x:v>
      </x:c>
      <x:c r="B1976" s="101" t="s">
        <x:v>232</x:v>
      </x:c>
      <x:c r="C1976" s="102">
        <x:v>0.34000000000000002</x:v>
      </x:c>
      <x:c r="D1976" s="103" t="s">
        <x:v>220</x:v>
      </x:c>
      <x:c r="E1976" s="104">
        <x:f>E1972</x:f>
        <x:v>20024</x:v>
      </x:c>
      <x:c r="F1976" s="104">
        <x:f>INT(C1976*E1976)</x:f>
        <x:v>6808</x:v>
      </x:c>
      <x:c r="G1976" s="104">
        <x:f>G1972</x:f>
        <x:v>39645</x:v>
      </x:c>
      <x:c r="H1976" s="104">
        <x:f t="shared" si="358"/>
        <x:v>13479</x:v>
      </x:c>
      <x:c r="I1976" s="104">
        <x:f>I1972</x:f>
        <x:v>27133</x:v>
      </x:c>
      <x:c r="J1976" s="104">
        <x:f>INT(C1976*I1976)</x:f>
        <x:v>9225</x:v>
      </x:c>
      <x:c r="K1976" s="104">
        <x:f t="shared" si="359"/>
        <x:v>86802</x:v>
      </x:c>
      <x:c r="L1976" s="104">
        <x:f t="shared" si="360"/>
        <x:v>29512</x:v>
      </x:c>
      <x:c r="M1976" s="104"/>
      <x:c r="N1976" s="100"/>
    </x:row>
    <x:row r="1977" spans="1:14" s="5" customFormat="1" ht="19.5" customHeight="1">
      <x:c r="A1977" s="101" t="s">
        <x:v>153</x:v>
      </x:c>
      <x:c r="B1977" s="101" t="s">
        <x:v>1050</x:v>
      </x:c>
      <x:c r="C1977" s="102">
        <x:f>ROUNDDOWN(C1973*0.5,3)</x:f>
        <x:v>0.34499999999999997</x:v>
      </x:c>
      <x:c r="D1977" s="103" t="s">
        <x:v>250</x:v>
      </x:c>
      <x:c r="E1977" s="104"/>
      <x:c r="F1977" s="104"/>
      <x:c r="G1977" s="104">
        <x:f>G1969</x:f>
        <x:v>189749</x:v>
      </x:c>
      <x:c r="H1977" s="104">
        <x:f t="shared" si="358"/>
        <x:v>65463</x:v>
      </x:c>
      <x:c r="I1977" s="104"/>
      <x:c r="J1977" s="104"/>
      <x:c r="K1977" s="104">
        <x:f t="shared" si="359"/>
        <x:v>189749</x:v>
      </x:c>
      <x:c r="L1977" s="104">
        <x:f t="shared" si="360"/>
        <x:v>65463</x:v>
      </x:c>
      <x:c r="M1977" s="104"/>
      <x:c r="N1977" s="100"/>
    </x:row>
    <x:row r="1978" spans="1:14" s="5" customFormat="1" ht="19.5" customHeight="1">
      <x:c r="A1978" s="101" t="s">
        <x:v>862</x:v>
      </x:c>
      <x:c r="B1978" s="101" t="s">
        <x:v>1050</x:v>
      </x:c>
      <x:c r="C1978" s="102">
        <x:f>ROUNDDOWN(C1974*0.5,3)</x:f>
        <x:v>0.13</x:v>
      </x:c>
      <x:c r="D1978" s="103" t="s">
        <x:v>250</x:v>
      </x:c>
      <x:c r="E1978" s="104"/>
      <x:c r="F1978" s="104"/>
      <x:c r="G1978" s="104">
        <x:f>G1970</x:f>
        <x:v>148510</x:v>
      </x:c>
      <x:c r="H1978" s="104">
        <x:f t="shared" si="358"/>
        <x:v>19306</x:v>
      </x:c>
      <x:c r="I1978" s="104"/>
      <x:c r="J1978" s="104"/>
      <x:c r="K1978" s="104">
        <x:f t="shared" si="359"/>
        <x:v>148510</x:v>
      </x:c>
      <x:c r="L1978" s="104">
        <x:f t="shared" si="360"/>
        <x:v>19306</x:v>
      </x:c>
      <x:c r="M1978" s="104"/>
      <x:c r="N1978" s="100"/>
    </x:row>
    <x:row r="1979" spans="1:14" s="5" customFormat="1" ht="19.5" customHeight="1">
      <x:c r="A1979" s="101" t="s">
        <x:v>227</x:v>
      </x:c>
      <x:c r="B1979" s="101" t="s">
        <x:v>1370</x:v>
      </x:c>
      <x:c r="C1979" s="102">
        <x:f>ROUNDDOWN(C1975*0.5,3)</x:f>
        <x:v>0.51500000000000001</x:v>
      </x:c>
      <x:c r="D1979" s="103" t="s">
        <x:v>220</x:v>
      </x:c>
      <x:c r="E1979" s="104">
        <x:f>E1953</x:f>
        <x:v>21820</x:v>
      </x:c>
      <x:c r="F1979" s="104">
        <x:f t="shared" ref="F1979:F1987" si="361">INT(C1979*E1979)</x:f>
        <x:v>11237</x:v>
      </x:c>
      <x:c r="G1979" s="104">
        <x:f>G1953</x:f>
        <x:v>47849</x:v>
      </x:c>
      <x:c r="H1979" s="104">
        <x:f t="shared" si="358"/>
        <x:v>24642</x:v>
      </x:c>
      <x:c r="I1979" s="104">
        <x:f>I1953</x:f>
        <x:v>24867</x:v>
      </x:c>
      <x:c r="J1979" s="104">
        <x:f>INT(C1979*I1979)</x:f>
        <x:v>12806</x:v>
      </x:c>
      <x:c r="K1979" s="104">
        <x:f t="shared" si="359"/>
        <x:v>94536</x:v>
      </x:c>
      <x:c r="L1979" s="104">
        <x:f t="shared" si="360"/>
        <x:v>48685</x:v>
      </x:c>
      <x:c r="M1979" s="104"/>
      <x:c r="N1979" s="100"/>
    </x:row>
    <x:row r="1980" spans="1:14" s="5" customFormat="1" ht="19.5" customHeight="1">
      <x:c r="A1980" s="101" t="s">
        <x:v>1478</x:v>
      </x:c>
      <x:c r="B1980" s="101" t="s">
        <x:v>1311</x:v>
      </x:c>
      <x:c r="C1980" s="102">
        <x:f>ROUNDDOWN(C1976*0.5,3)</x:f>
        <x:v>0.17000000000000001</x:v>
      </x:c>
      <x:c r="D1980" s="103" t="s">
        <x:v>220</x:v>
      </x:c>
      <x:c r="E1980" s="104">
        <x:f>E1976</x:f>
        <x:v>20024</x:v>
      </x:c>
      <x:c r="F1980" s="104">
        <x:f t="shared" si="361"/>
        <x:v>3404</x:v>
      </x:c>
      <x:c r="G1980" s="104">
        <x:f>G1976</x:f>
        <x:v>39645</x:v>
      </x:c>
      <x:c r="H1980" s="104">
        <x:f t="shared" si="358"/>
        <x:v>6739</x:v>
      </x:c>
      <x:c r="I1980" s="104">
        <x:f>I1976</x:f>
        <x:v>27133</x:v>
      </x:c>
      <x:c r="J1980" s="104">
        <x:f>INT(C1980*I1980)</x:f>
        <x:v>4612</x:v>
      </x:c>
      <x:c r="K1980" s="104">
        <x:f t="shared" si="359"/>
        <x:v>86802</x:v>
      </x:c>
      <x:c r="L1980" s="104">
        <x:f t="shared" si="360"/>
        <x:v>14755</x:v>
      </x:c>
      <x:c r="M1980" s="104"/>
      <x:c r="N1980" s="100"/>
    </x:row>
    <x:row r="1981" spans="1:14" s="5" customFormat="1" ht="19.5" customHeight="1">
      <x:c r="A1981" s="101" t="s">
        <x:v>332</x:v>
      </x:c>
      <x:c r="B1981" s="101" t="str">
        <x:f>B1172</x:f>
        <x:v>삼발이, L=2700</x:v>
      </x:c>
      <x:c r="C1981" s="101">
        <x:f>C1172</x:f>
        <x:v>1</x:v>
      </x:c>
      <x:c r="D1981" s="103" t="s">
        <x:v>261</x:v>
      </x:c>
      <x:c r="E1981" s="104">
        <x:f>E1172</x:f>
        <x:v>29900</x:v>
      </x:c>
      <x:c r="F1981" s="104">
        <x:f t="shared" si="361"/>
        <x:v>29900</x:v>
      </x:c>
      <x:c r="G1981" s="104"/>
      <x:c r="H1981" s="104"/>
      <x:c r="I1981" s="104"/>
      <x:c r="J1981" s="104"/>
      <x:c r="K1981" s="104">
        <x:f t="shared" si="359"/>
        <x:v>29900</x:v>
      </x:c>
      <x:c r="L1981" s="104">
        <x:f t="shared" si="360"/>
        <x:v>29900</x:v>
      </x:c>
      <x:c r="M1981" s="104"/>
      <x:c r="N1981" s="100"/>
    </x:row>
    <x:row r="1982" spans="1:14" s="5" customFormat="1" ht="19.5" customHeight="1">
      <x:c r="A1982" s="101" t="s">
        <x:v>748</x:v>
      </x:c>
      <x:c r="B1982" s="101" t="s">
        <x:v>86</x:v>
      </x:c>
      <x:c r="C1982" s="101">
        <x:f>C1173</x:f>
        <x:v>40</x:v>
      </x:c>
      <x:c r="D1982" s="103" t="s">
        <x:v>266</x:v>
      </x:c>
      <x:c r="E1982" s="104">
        <x:f>E1956</x:f>
        <x:v>400</x:v>
      </x:c>
      <x:c r="F1982" s="104">
        <x:f t="shared" si="361"/>
        <x:v>16000</x:v>
      </x:c>
      <x:c r="G1982" s="104"/>
      <x:c r="H1982" s="104"/>
      <x:c r="I1982" s="104"/>
      <x:c r="J1982" s="104"/>
      <x:c r="K1982" s="104">
        <x:f t="shared" si="359"/>
        <x:v>400</x:v>
      </x:c>
      <x:c r="L1982" s="104">
        <x:f t="shared" si="360"/>
        <x:v>16000</x:v>
      </x:c>
      <x:c r="M1982" s="104"/>
      <x:c r="N1982" s="100"/>
    </x:row>
    <x:row r="1983" spans="1:14" s="5" customFormat="1" ht="19.5" customHeight="1">
      <x:c r="A1983" s="101" t="s">
        <x:v>239</x:v>
      </x:c>
      <x:c r="B1983" s="101" t="s">
        <x:v>1232</x:v>
      </x:c>
      <x:c r="C1983" s="101">
        <x:f>C1174</x:f>
        <x:v>52</x:v>
      </x:c>
      <x:c r="D1983" s="103" t="s">
        <x:v>270</x:v>
      </x:c>
      <x:c r="E1983" s="104">
        <x:f>E1957</x:f>
        <x:v>33.299999999999997</x:v>
      </x:c>
      <x:c r="F1983" s="104">
        <x:f t="shared" si="361"/>
        <x:v>1731</x:v>
      </x:c>
      <x:c r="G1983" s="104"/>
      <x:c r="H1983" s="104"/>
      <x:c r="I1983" s="104"/>
      <x:c r="J1983" s="104"/>
      <x:c r="K1983" s="104">
        <x:f t="shared" si="359"/>
        <x:v>33.299999999999997</x:v>
      </x:c>
      <x:c r="L1983" s="104">
        <x:f t="shared" si="360"/>
        <x:v>1731</x:v>
      </x:c>
      <x:c r="M1983" s="104"/>
      <x:c r="N1983" s="100"/>
    </x:row>
    <x:row r="1984" spans="1:14" s="5" customFormat="1" ht="19.5" customHeight="1">
      <x:c r="A1984" s="101" t="s">
        <x:v>580</x:v>
      </x:c>
      <x:c r="B1984" s="101" t="s">
        <x:v>1337</x:v>
      </x:c>
      <x:c r="C1984" s="101">
        <x:f>C1175</x:f>
        <x:v>19.100000000000001</x:v>
      </x:c>
      <x:c r="D1984" s="103" t="s">
        <x:v>270</x:v>
      </x:c>
      <x:c r="E1984" s="104">
        <x:f>E1958</x:f>
        <x:v>131</x:v>
      </x:c>
      <x:c r="F1984" s="104">
        <x:f t="shared" si="361"/>
        <x:v>2502</x:v>
      </x:c>
      <x:c r="G1984" s="104"/>
      <x:c r="H1984" s="104"/>
      <x:c r="I1984" s="104"/>
      <x:c r="J1984" s="104"/>
      <x:c r="K1984" s="104">
        <x:f t="shared" si="359"/>
        <x:v>131</x:v>
      </x:c>
      <x:c r="L1984" s="104">
        <x:f t="shared" si="360"/>
        <x:v>2502</x:v>
      </x:c>
      <x:c r="M1984" s="104"/>
      <x:c r="N1984" s="100"/>
    </x:row>
    <x:row r="1985" spans="1:14" s="5" customFormat="1" ht="19.5" customHeight="1">
      <x:c r="A1985" s="101" t="s">
        <x:v>190</x:v>
      </x:c>
      <x:c r="B1985" s="101" t="s">
        <x:v>572</x:v>
      </x:c>
      <x:c r="C1985" s="101">
        <x:f>C1176</x:f>
        <x:v>3.2400000000000002</x:v>
      </x:c>
      <x:c r="D1985" s="103" t="s">
        <x:v>266</x:v>
      </x:c>
      <x:c r="E1985" s="104">
        <x:f>E1959</x:f>
        <x:v>1470</x:v>
      </x:c>
      <x:c r="F1985" s="104">
        <x:f t="shared" si="361"/>
        <x:v>4762</x:v>
      </x:c>
      <x:c r="G1985" s="104"/>
      <x:c r="H1985" s="104"/>
      <x:c r="I1985" s="104"/>
      <x:c r="J1985" s="104"/>
      <x:c r="K1985" s="104">
        <x:f t="shared" si="359"/>
        <x:v>1470</x:v>
      </x:c>
      <x:c r="L1985" s="104">
        <x:f t="shared" si="360"/>
        <x:v>4762</x:v>
      </x:c>
      <x:c r="M1985" s="104"/>
      <x:c r="N1985" s="100"/>
    </x:row>
    <x:row r="1986" spans="1:14" s="5" customFormat="1" ht="19.5" customHeight="1">
      <x:c r="A1986" s="101" t="s">
        <x:v>822</x:v>
      </x:c>
      <x:c r="B1986" s="101" t="s">
        <x:v>1268</x:v>
      </x:c>
      <x:c r="C1986" s="102">
        <x:v>2</x:v>
      </x:c>
      <x:c r="D1986" s="103" t="s">
        <x:v>148</x:v>
      </x:c>
      <x:c r="E1986" s="104">
        <x:f>E1177</x:f>
        <x:v>1334</x:v>
      </x:c>
      <x:c r="F1986" s="104">
        <x:f t="shared" si="361"/>
        <x:v>2668</x:v>
      </x:c>
      <x:c r="G1986" s="104">
        <x:f>G1177</x:f>
        <x:v>2643</x:v>
      </x:c>
      <x:c r="H1986" s="104">
        <x:f>INT(C1986*G1986)</x:f>
        <x:v>5286</x:v>
      </x:c>
      <x:c r="I1986" s="104">
        <x:f>I1177</x:f>
        <x:v>1808</x:v>
      </x:c>
      <x:c r="J1986" s="104">
        <x:f>INT(C1986*I1986)</x:f>
        <x:v>3616</x:v>
      </x:c>
      <x:c r="K1986" s="104">
        <x:f t="shared" si="359"/>
        <x:v>5785</x:v>
      </x:c>
      <x:c r="L1986" s="104">
        <x:f t="shared" si="360"/>
        <x:v>11570</x:v>
      </x:c>
      <x:c r="M1986" s="104"/>
      <x:c r="N1986" s="100"/>
    </x:row>
    <x:row r="1987" spans="1:14" s="5" customFormat="1" ht="19.5" customHeight="1">
      <x:c r="A1987" s="101" t="s">
        <x:v>540</x:v>
      </x:c>
      <x:c r="B1987" s="101" t="str">
        <x:f>B1961</x:f>
        <x:v>트럭탑재형크레인15톤, 10km</x:v>
      </x:c>
      <x:c r="C1987" s="102">
        <x:v>2</x:v>
      </x:c>
      <x:c r="D1987" s="103" t="s">
        <x:v>148</x:v>
      </x:c>
      <x:c r="E1987" s="104">
        <x:f>E1178</x:f>
        <x:v>4932</x:v>
      </x:c>
      <x:c r="F1987" s="104">
        <x:f t="shared" si="361"/>
        <x:v>9864</x:v>
      </x:c>
      <x:c r="G1987" s="104">
        <x:f>G1178</x:f>
        <x:v>9764</x:v>
      </x:c>
      <x:c r="H1987" s="104">
        <x:f>INT(C1987*G1987)</x:f>
        <x:v>19528</x:v>
      </x:c>
      <x:c r="I1987" s="104">
        <x:f>I1178</x:f>
        <x:v>6683</x:v>
      </x:c>
      <x:c r="J1987" s="104">
        <x:f>INT(C1987*I1987)</x:f>
        <x:v>13366</x:v>
      </x:c>
      <x:c r="K1987" s="104">
        <x:f t="shared" si="359"/>
        <x:v>21379</x:v>
      </x:c>
      <x:c r="L1987" s="104">
        <x:f t="shared" si="360"/>
        <x:v>42758</x:v>
      </x:c>
      <x:c r="M1987" s="104"/>
      <x:c r="N1987" s="100"/>
    </x:row>
    <x:row r="1988" spans="1:14" s="5" customFormat="1" ht="19.5" customHeight="1">
      <x:c r="A1988" s="101" t="s">
        <x:v>533</x:v>
      </x:c>
      <x:c r="B1988" s="101"/>
      <x:c r="C1988" s="102"/>
      <x:c r="D1988" s="103"/>
      <x:c r="E1988" s="104"/>
      <x:c r="F1988" s="104">
        <x:f>SUM(F1965:F1987)</x:f>
        <x:v>170616</x:v>
      </x:c>
      <x:c r="G1988" s="104"/>
      <x:c r="H1988" s="104">
        <x:f>SUM(H1965:H1987)</x:f>
        <x:v>910522</x:v>
      </x:c>
      <x:c r="I1988" s="104"/>
      <x:c r="J1988" s="104">
        <x:f>SUM(J1965:J1987)</x:f>
        <x:v>138760</x:v>
      </x:c>
      <x:c r="K1988" s="104"/>
      <x:c r="L1988" s="104">
        <x:f>SUM(F1988,H1988,J1988)</x:f>
        <x:v>1219898</x:v>
      </x:c>
      <x:c r="M1988" s="104"/>
      <x:c r="N1988" s="100"/>
    </x:row>
    <x:row r="1989" spans="1:14" s="5" customFormat="1" ht="19.5" customHeight="1">
      <x:c r="A1989" s="105"/>
      <x:c r="B1989" s="105"/>
      <x:c r="C1989" s="106"/>
      <x:c r="D1989" s="107"/>
      <x:c r="E1989" s="108"/>
      <x:c r="F1989" s="108"/>
      <x:c r="G1989" s="108"/>
      <x:c r="H1989" s="108"/>
      <x:c r="I1989" s="108"/>
      <x:c r="J1989" s="108"/>
      <x:c r="K1989" s="108"/>
      <x:c r="L1989" s="108"/>
      <x:c r="M1989" s="108"/>
      <x:c r="N1989" s="100"/>
    </x:row>
    <x:row r="1990" spans="1:14" s="5" customFormat="1" ht="23.899999999999999">
      <x:c r="A1990" s="113" t="s">
        <x:v>1289</x:v>
      </x:c>
      <x:c r="B1990" s="96" t="s">
        <x:v>257</x:v>
      </x:c>
      <x:c r="C1990" s="97"/>
      <x:c r="D1990" s="98" t="s">
        <x:v>148</x:v>
      </x:c>
      <x:c r="E1990" s="99"/>
      <x:c r="F1990" s="99"/>
      <x:c r="G1990" s="99"/>
      <x:c r="H1990" s="99"/>
      <x:c r="I1990" s="99"/>
      <x:c r="J1990" s="99"/>
      <x:c r="K1990" s="99"/>
      <x:c r="L1990" s="99"/>
      <x:c r="M1990" s="99"/>
      <x:c r="N1990" s="100"/>
    </x:row>
    <x:row r="1991" spans="1:14" s="5" customFormat="1" ht="19.5" customHeight="1">
      <x:c r="A1991" s="101" t="s">
        <x:v>153</x:v>
      </x:c>
      <x:c r="B1991" s="101" t="s">
        <x:v>281</x:v>
      </x:c>
      <x:c r="C1991" s="102">
        <x:v>1.3500000000000001</x:v>
      </x:c>
      <x:c r="D1991" s="103" t="s">
        <x:v>250</x:v>
      </x:c>
      <x:c r="E1991" s="104"/>
      <x:c r="F1991" s="104"/>
      <x:c r="G1991" s="104">
        <x:f>G1969</x:f>
        <x:v>189749</x:v>
      </x:c>
      <x:c r="H1991" s="104">
        <x:f t="shared" ref="H1991:H2006" si="362">INT(C1991*G1991)</x:f>
        <x:v>256161</x:v>
      </x:c>
      <x:c r="I1991" s="104"/>
      <x:c r="J1991" s="104"/>
      <x:c r="K1991" s="104">
        <x:f t="shared" ref="K1991:K2013" si="363">SUM(E1991,G1991,I1991)</x:f>
        <x:v>189749</x:v>
      </x:c>
      <x:c r="L1991" s="104">
        <x:f t="shared" ref="L1991:L2013" si="364">SUM(F1991,H1991,J1991)</x:f>
        <x:v>256161</x:v>
      </x:c>
      <x:c r="M1991" s="104"/>
      <x:c r="N1991" s="100"/>
    </x:row>
    <x:row r="1992" spans="1:14" s="5" customFormat="1" ht="19.5" customHeight="1">
      <x:c r="A1992" s="101" t="s">
        <x:v>862</x:v>
      </x:c>
      <x:c r="B1992" s="101" t="s">
        <x:v>281</x:v>
      </x:c>
      <x:c r="C1992" s="102">
        <x:v>0.22</x:v>
      </x:c>
      <x:c r="D1992" s="103" t="s">
        <x:v>250</x:v>
      </x:c>
      <x:c r="E1992" s="104"/>
      <x:c r="F1992" s="104"/>
      <x:c r="G1992" s="104">
        <x:f>G1970</x:f>
        <x:v>148510</x:v>
      </x:c>
      <x:c r="H1992" s="104">
        <x:f t="shared" si="362"/>
        <x:v>32672</x:v>
      </x:c>
      <x:c r="I1992" s="104"/>
      <x:c r="J1992" s="104"/>
      <x:c r="K1992" s="104">
        <x:f t="shared" si="363"/>
        <x:v>148510</x:v>
      </x:c>
      <x:c r="L1992" s="104">
        <x:f t="shared" si="364"/>
        <x:v>32672</x:v>
      </x:c>
      <x:c r="M1992" s="104"/>
      <x:c r="N1992" s="100"/>
    </x:row>
    <x:row r="1993" spans="1:14" s="5" customFormat="1" ht="19.5" customHeight="1">
      <x:c r="A1993" s="101" t="s">
        <x:v>227</x:v>
      </x:c>
      <x:c r="B1993" s="101" t="s">
        <x:v>110</x:v>
      </x:c>
      <x:c r="C1993" s="102">
        <x:v>1.55</x:v>
      </x:c>
      <x:c r="D1993" s="103" t="s">
        <x:v>220</x:v>
      </x:c>
      <x:c r="E1993" s="104">
        <x:f>E1967</x:f>
        <x:v>21820</x:v>
      </x:c>
      <x:c r="F1993" s="104">
        <x:f>INT(C1993*E1993)</x:f>
        <x:v>33821</x:v>
      </x:c>
      <x:c r="G1993" s="104">
        <x:f>G1967</x:f>
        <x:v>47849</x:v>
      </x:c>
      <x:c r="H1993" s="104">
        <x:f t="shared" si="362"/>
        <x:v>74165</x:v>
      </x:c>
      <x:c r="I1993" s="104">
        <x:f>I1967</x:f>
        <x:v>24867</x:v>
      </x:c>
      <x:c r="J1993" s="104">
        <x:f>INT(C1993*I1993)</x:f>
        <x:v>38543</x:v>
      </x:c>
      <x:c r="K1993" s="104">
        <x:f t="shared" si="363"/>
        <x:v>94536</x:v>
      </x:c>
      <x:c r="L1993" s="104">
        <x:f t="shared" si="364"/>
        <x:v>146529</x:v>
      </x:c>
      <x:c r="M1993" s="104"/>
      <x:c r="N1993" s="100"/>
    </x:row>
    <x:row r="1994" spans="1:14" s="5" customFormat="1" ht="19.5" customHeight="1">
      <x:c r="A1994" s="101" t="s">
        <x:v>1478</x:v>
      </x:c>
      <x:c r="B1994" s="101" t="s">
        <x:v>232</x:v>
      </x:c>
      <x:c r="C1994" s="102">
        <x:v>0.31</x:v>
      </x:c>
      <x:c r="D1994" s="103" t="s">
        <x:v>220</x:v>
      </x:c>
      <x:c r="E1994" s="104">
        <x:f>E1968</x:f>
        <x:v>20024</x:v>
      </x:c>
      <x:c r="F1994" s="104">
        <x:f>INT(C1994*E1994)</x:f>
        <x:v>6207</x:v>
      </x:c>
      <x:c r="G1994" s="104">
        <x:f>G1968</x:f>
        <x:v>39645</x:v>
      </x:c>
      <x:c r="H1994" s="104">
        <x:f t="shared" si="362"/>
        <x:v>12289</x:v>
      </x:c>
      <x:c r="I1994" s="104">
        <x:f>I1968</x:f>
        <x:v>27133</x:v>
      </x:c>
      <x:c r="J1994" s="104">
        <x:f>INT(C1994*I1994)</x:f>
        <x:v>8411</x:v>
      </x:c>
      <x:c r="K1994" s="104">
        <x:f t="shared" si="363"/>
        <x:v>86802</x:v>
      </x:c>
      <x:c r="L1994" s="104">
        <x:f t="shared" si="364"/>
        <x:v>26907</x:v>
      </x:c>
      <x:c r="M1994" s="104"/>
      <x:c r="N1994" s="100"/>
    </x:row>
    <x:row r="1995" spans="1:14" s="5" customFormat="1" ht="19.5" customHeight="1">
      <x:c r="A1995" s="101" t="s">
        <x:v>153</x:v>
      </x:c>
      <x:c r="B1995" s="101" t="s">
        <x:v>1251</x:v>
      </x:c>
      <x:c r="C1995" s="102">
        <x:f>ROUNDDOWN(C1991*0.7,3)</x:f>
        <x:v>0.94499999999999995</x:v>
      </x:c>
      <x:c r="D1995" s="103" t="s">
        <x:v>250</x:v>
      </x:c>
      <x:c r="E1995" s="104"/>
      <x:c r="F1995" s="104"/>
      <x:c r="G1995" s="104">
        <x:f>G1991</x:f>
        <x:v>189749</x:v>
      </x:c>
      <x:c r="H1995" s="104">
        <x:f t="shared" si="362"/>
        <x:v>179312</x:v>
      </x:c>
      <x:c r="I1995" s="104"/>
      <x:c r="J1995" s="104"/>
      <x:c r="K1995" s="104">
        <x:f t="shared" si="363"/>
        <x:v>189749</x:v>
      </x:c>
      <x:c r="L1995" s="104">
        <x:f t="shared" si="364"/>
        <x:v>179312</x:v>
      </x:c>
      <x:c r="M1995" s="104"/>
      <x:c r="N1995" s="100"/>
    </x:row>
    <x:row r="1996" spans="1:14" s="5" customFormat="1" ht="19.5" customHeight="1">
      <x:c r="A1996" s="101" t="s">
        <x:v>862</x:v>
      </x:c>
      <x:c r="B1996" s="101" t="s">
        <x:v>1251</x:v>
      </x:c>
      <x:c r="C1996" s="102">
        <x:f>ROUNDDOWN(C1992*0.7,3)</x:f>
        <x:v>0.154</x:v>
      </x:c>
      <x:c r="D1996" s="103" t="s">
        <x:v>250</x:v>
      </x:c>
      <x:c r="E1996" s="104"/>
      <x:c r="F1996" s="104"/>
      <x:c r="G1996" s="104">
        <x:f>G1992</x:f>
        <x:v>148510</x:v>
      </x:c>
      <x:c r="H1996" s="104">
        <x:f t="shared" si="362"/>
        <x:v>22870</x:v>
      </x:c>
      <x:c r="I1996" s="104"/>
      <x:c r="J1996" s="104"/>
      <x:c r="K1996" s="104">
        <x:f t="shared" si="363"/>
        <x:v>148510</x:v>
      </x:c>
      <x:c r="L1996" s="104">
        <x:f t="shared" si="364"/>
        <x:v>22870</x:v>
      </x:c>
      <x:c r="M1996" s="104"/>
      <x:c r="N1996" s="100"/>
    </x:row>
    <x:row r="1997" spans="1:14" s="5" customFormat="1" ht="19.5" customHeight="1">
      <x:c r="A1997" s="101" t="s">
        <x:v>227</x:v>
      </x:c>
      <x:c r="B1997" s="101" t="s">
        <x:v>1165</x:v>
      </x:c>
      <x:c r="C1997" s="102">
        <x:f>ROUNDDOWN(C1993*0.7,3)</x:f>
        <x:v>1.085</x:v>
      </x:c>
      <x:c r="D1997" s="103" t="s">
        <x:v>220</x:v>
      </x:c>
      <x:c r="E1997" s="104">
        <x:f>E1993</x:f>
        <x:v>21820</x:v>
      </x:c>
      <x:c r="F1997" s="104">
        <x:f>INT(C1997*E1997)</x:f>
        <x:v>23674</x:v>
      </x:c>
      <x:c r="G1997" s="104">
        <x:f>G1993</x:f>
        <x:v>47849</x:v>
      </x:c>
      <x:c r="H1997" s="104">
        <x:f t="shared" si="362"/>
        <x:v>51916</x:v>
      </x:c>
      <x:c r="I1997" s="104">
        <x:f>I1993</x:f>
        <x:v>24867</x:v>
      </x:c>
      <x:c r="J1997" s="104">
        <x:f>INT(C1997*I1997)</x:f>
        <x:v>26980</x:v>
      </x:c>
      <x:c r="K1997" s="104">
        <x:f t="shared" si="363"/>
        <x:v>94536</x:v>
      </x:c>
      <x:c r="L1997" s="104">
        <x:f t="shared" si="364"/>
        <x:v>102570</x:v>
      </x:c>
      <x:c r="M1997" s="104"/>
      <x:c r="N1997" s="100"/>
    </x:row>
    <x:row r="1998" spans="1:14" s="5" customFormat="1" ht="19.5" customHeight="1">
      <x:c r="A1998" s="101" t="s">
        <x:v>1478</x:v>
      </x:c>
      <x:c r="B1998" s="101" t="s">
        <x:v>1160</x:v>
      </x:c>
      <x:c r="C1998" s="102">
        <x:f>ROUNDDOWN(C1994*0.7,3)</x:f>
        <x:v>0.217</x:v>
      </x:c>
      <x:c r="D1998" s="103" t="s">
        <x:v>220</x:v>
      </x:c>
      <x:c r="E1998" s="104">
        <x:f>E1994</x:f>
        <x:v>20024</x:v>
      </x:c>
      <x:c r="F1998" s="104">
        <x:f>INT(C1998*E1998)</x:f>
        <x:v>4345</x:v>
      </x:c>
      <x:c r="G1998" s="104">
        <x:f>G1994</x:f>
        <x:v>39645</x:v>
      </x:c>
      <x:c r="H1998" s="104">
        <x:f t="shared" si="362"/>
        <x:v>8602</x:v>
      </x:c>
      <x:c r="I1998" s="104">
        <x:f>I1994</x:f>
        <x:v>27133</x:v>
      </x:c>
      <x:c r="J1998" s="104">
        <x:f>INT(C1998*I1998)</x:f>
        <x:v>5887</x:v>
      </x:c>
      <x:c r="K1998" s="104">
        <x:f t="shared" si="363"/>
        <x:v>86802</x:v>
      </x:c>
      <x:c r="L1998" s="104">
        <x:f t="shared" si="364"/>
        <x:v>18834</x:v>
      </x:c>
      <x:c r="M1998" s="104"/>
      <x:c r="N1998" s="100"/>
    </x:row>
    <x:row r="1999" spans="1:14" s="5" customFormat="1" ht="19.5" customHeight="1">
      <x:c r="A1999" s="101" t="s">
        <x:v>153</x:v>
      </x:c>
      <x:c r="B1999" s="101" t="s">
        <x:v>229</x:v>
      </x:c>
      <x:c r="C1999" s="102">
        <x:v>0.68999999999999995</x:v>
      </x:c>
      <x:c r="D1999" s="103" t="s">
        <x:v>250</x:v>
      </x:c>
      <x:c r="E1999" s="104"/>
      <x:c r="F1999" s="104"/>
      <x:c r="G1999" s="104">
        <x:f>G1991</x:f>
        <x:v>189749</x:v>
      </x:c>
      <x:c r="H1999" s="104">
        <x:f t="shared" si="362"/>
        <x:v>130926</x:v>
      </x:c>
      <x:c r="I1999" s="104"/>
      <x:c r="J1999" s="104"/>
      <x:c r="K1999" s="104">
        <x:f t="shared" si="363"/>
        <x:v>189749</x:v>
      </x:c>
      <x:c r="L1999" s="104">
        <x:f t="shared" si="364"/>
        <x:v>130926</x:v>
      </x:c>
      <x:c r="M1999" s="104"/>
      <x:c r="N1999" s="100"/>
    </x:row>
    <x:row r="2000" spans="1:14" s="5" customFormat="1" ht="19.5" customHeight="1">
      <x:c r="A2000" s="101" t="s">
        <x:v>862</x:v>
      </x:c>
      <x:c r="B2000" s="101" t="s">
        <x:v>229</x:v>
      </x:c>
      <x:c r="C2000" s="102">
        <x:v>0.26000000000000001</x:v>
      </x:c>
      <x:c r="D2000" s="103" t="s">
        <x:v>250</x:v>
      </x:c>
      <x:c r="E2000" s="104"/>
      <x:c r="F2000" s="104"/>
      <x:c r="G2000" s="104">
        <x:f>G1992</x:f>
        <x:v>148510</x:v>
      </x:c>
      <x:c r="H2000" s="104">
        <x:f t="shared" si="362"/>
        <x:v>38612</x:v>
      </x:c>
      <x:c r="I2000" s="104"/>
      <x:c r="J2000" s="104"/>
      <x:c r="K2000" s="104">
        <x:f t="shared" si="363"/>
        <x:v>148510</x:v>
      </x:c>
      <x:c r="L2000" s="104">
        <x:f t="shared" si="364"/>
        <x:v>38612</x:v>
      </x:c>
      <x:c r="M2000" s="104"/>
      <x:c r="N2000" s="100"/>
    </x:row>
    <x:row r="2001" spans="1:14" s="5" customFormat="1" ht="19.5" customHeight="1">
      <x:c r="A2001" s="101" t="s">
        <x:v>227</x:v>
      </x:c>
      <x:c r="B2001" s="101" t="s">
        <x:v>1079</x:v>
      </x:c>
      <x:c r="C2001" s="102">
        <x:v>1.03</x:v>
      </x:c>
      <x:c r="D2001" s="103" t="s">
        <x:v>220</x:v>
      </x:c>
      <x:c r="E2001" s="104">
        <x:f>E2005</x:f>
        <x:v>21820</x:v>
      </x:c>
      <x:c r="F2001" s="104">
        <x:f>INT(C2001*E2001)</x:f>
        <x:v>22474</x:v>
      </x:c>
      <x:c r="G2001" s="104">
        <x:f>G2005</x:f>
        <x:v>47849</x:v>
      </x:c>
      <x:c r="H2001" s="104">
        <x:f t="shared" si="362"/>
        <x:v>49284</x:v>
      </x:c>
      <x:c r="I2001" s="104">
        <x:f>I2005</x:f>
        <x:v>24867</x:v>
      </x:c>
      <x:c r="J2001" s="104">
        <x:f>INT(C2001*I2001)</x:f>
        <x:v>25613</x:v>
      </x:c>
      <x:c r="K2001" s="104">
        <x:f t="shared" si="363"/>
        <x:v>94536</x:v>
      </x:c>
      <x:c r="L2001" s="104">
        <x:f t="shared" si="364"/>
        <x:v>97371</x:v>
      </x:c>
      <x:c r="M2001" s="104"/>
      <x:c r="N2001" s="100"/>
    </x:row>
    <x:row r="2002" spans="1:14" s="5" customFormat="1" ht="19.5" customHeight="1">
      <x:c r="A2002" s="101" t="s">
        <x:v>1478</x:v>
      </x:c>
      <x:c r="B2002" s="101" t="s">
        <x:v>232</x:v>
      </x:c>
      <x:c r="C2002" s="102">
        <x:v>0.34000000000000002</x:v>
      </x:c>
      <x:c r="D2002" s="103" t="s">
        <x:v>220</x:v>
      </x:c>
      <x:c r="E2002" s="104">
        <x:f>E1998</x:f>
        <x:v>20024</x:v>
      </x:c>
      <x:c r="F2002" s="104">
        <x:f>INT(C2002*E2002)</x:f>
        <x:v>6808</x:v>
      </x:c>
      <x:c r="G2002" s="104">
        <x:f>G1998</x:f>
        <x:v>39645</x:v>
      </x:c>
      <x:c r="H2002" s="104">
        <x:f t="shared" si="362"/>
        <x:v>13479</x:v>
      </x:c>
      <x:c r="I2002" s="104">
        <x:f>I1998</x:f>
        <x:v>27133</x:v>
      </x:c>
      <x:c r="J2002" s="104">
        <x:f>INT(C2002*I2002)</x:f>
        <x:v>9225</x:v>
      </x:c>
      <x:c r="K2002" s="104">
        <x:f t="shared" si="363"/>
        <x:v>86802</x:v>
      </x:c>
      <x:c r="L2002" s="104">
        <x:f t="shared" si="364"/>
        <x:v>29512</x:v>
      </x:c>
      <x:c r="M2002" s="104"/>
      <x:c r="N2002" s="100"/>
    </x:row>
    <x:row r="2003" spans="1:14" s="5" customFormat="1" ht="19.5" customHeight="1">
      <x:c r="A2003" s="101" t="s">
        <x:v>153</x:v>
      </x:c>
      <x:c r="B2003" s="101" t="s">
        <x:v>1050</x:v>
      </x:c>
      <x:c r="C2003" s="102">
        <x:f>ROUNDDOWN(C1999*0.5,3)</x:f>
        <x:v>0.34499999999999997</x:v>
      </x:c>
      <x:c r="D2003" s="103" t="s">
        <x:v>250</x:v>
      </x:c>
      <x:c r="E2003" s="104"/>
      <x:c r="F2003" s="104"/>
      <x:c r="G2003" s="104">
        <x:f>G1995</x:f>
        <x:v>189749</x:v>
      </x:c>
      <x:c r="H2003" s="104">
        <x:f t="shared" si="362"/>
        <x:v>65463</x:v>
      </x:c>
      <x:c r="I2003" s="104"/>
      <x:c r="J2003" s="104"/>
      <x:c r="K2003" s="104">
        <x:f t="shared" si="363"/>
        <x:v>189749</x:v>
      </x:c>
      <x:c r="L2003" s="104">
        <x:f t="shared" si="364"/>
        <x:v>65463</x:v>
      </x:c>
      <x:c r="M2003" s="104"/>
      <x:c r="N2003" s="100"/>
    </x:row>
    <x:row r="2004" spans="1:14" s="5" customFormat="1" ht="19.5" customHeight="1">
      <x:c r="A2004" s="101" t="s">
        <x:v>862</x:v>
      </x:c>
      <x:c r="B2004" s="101" t="s">
        <x:v>1050</x:v>
      </x:c>
      <x:c r="C2004" s="102">
        <x:f>ROUNDDOWN(C2000*0.5,3)</x:f>
        <x:v>0.13</x:v>
      </x:c>
      <x:c r="D2004" s="103" t="s">
        <x:v>250</x:v>
      </x:c>
      <x:c r="E2004" s="104"/>
      <x:c r="F2004" s="104"/>
      <x:c r="G2004" s="104">
        <x:f>G1996</x:f>
        <x:v>148510</x:v>
      </x:c>
      <x:c r="H2004" s="104">
        <x:f t="shared" si="362"/>
        <x:v>19306</x:v>
      </x:c>
      <x:c r="I2004" s="104"/>
      <x:c r="J2004" s="104"/>
      <x:c r="K2004" s="104">
        <x:f t="shared" si="363"/>
        <x:v>148510</x:v>
      </x:c>
      <x:c r="L2004" s="104">
        <x:f t="shared" si="364"/>
        <x:v>19306</x:v>
      </x:c>
      <x:c r="M2004" s="104"/>
      <x:c r="N2004" s="100"/>
    </x:row>
    <x:row r="2005" spans="1:14" s="5" customFormat="1" ht="19.5" customHeight="1">
      <x:c r="A2005" s="101" t="s">
        <x:v>227</x:v>
      </x:c>
      <x:c r="B2005" s="101" t="s">
        <x:v>1370</x:v>
      </x:c>
      <x:c r="C2005" s="102">
        <x:f>ROUNDDOWN(C2001*0.5,3)</x:f>
        <x:v>0.51500000000000001</x:v>
      </x:c>
      <x:c r="D2005" s="103" t="s">
        <x:v>220</x:v>
      </x:c>
      <x:c r="E2005" s="104">
        <x:f>E1979</x:f>
        <x:v>21820</x:v>
      </x:c>
      <x:c r="F2005" s="104">
        <x:f t="shared" ref="F2005:F2013" si="365">INT(C2005*E2005)</x:f>
        <x:v>11237</x:v>
      </x:c>
      <x:c r="G2005" s="104">
        <x:f>G1979</x:f>
        <x:v>47849</x:v>
      </x:c>
      <x:c r="H2005" s="104">
        <x:f t="shared" si="362"/>
        <x:v>24642</x:v>
      </x:c>
      <x:c r="I2005" s="104">
        <x:f>I1979</x:f>
        <x:v>24867</x:v>
      </x:c>
      <x:c r="J2005" s="104">
        <x:f>INT(C2005*I2005)</x:f>
        <x:v>12806</x:v>
      </x:c>
      <x:c r="K2005" s="104">
        <x:f t="shared" si="363"/>
        <x:v>94536</x:v>
      </x:c>
      <x:c r="L2005" s="104">
        <x:f t="shared" si="364"/>
        <x:v>48685</x:v>
      </x:c>
      <x:c r="M2005" s="104"/>
      <x:c r="N2005" s="100"/>
    </x:row>
    <x:row r="2006" spans="1:14" s="5" customFormat="1" ht="19.5" customHeight="1">
      <x:c r="A2006" s="101" t="s">
        <x:v>1478</x:v>
      </x:c>
      <x:c r="B2006" s="101" t="s">
        <x:v>1311</x:v>
      </x:c>
      <x:c r="C2006" s="102">
        <x:f>ROUNDDOWN(C2002*0.5,3)</x:f>
        <x:v>0.17000000000000001</x:v>
      </x:c>
      <x:c r="D2006" s="103" t="s">
        <x:v>220</x:v>
      </x:c>
      <x:c r="E2006" s="104">
        <x:f>E2002</x:f>
        <x:v>20024</x:v>
      </x:c>
      <x:c r="F2006" s="104">
        <x:f t="shared" si="365"/>
        <x:v>3404</x:v>
      </x:c>
      <x:c r="G2006" s="104">
        <x:f>G2002</x:f>
        <x:v>39645</x:v>
      </x:c>
      <x:c r="H2006" s="104">
        <x:f t="shared" si="362"/>
        <x:v>6739</x:v>
      </x:c>
      <x:c r="I2006" s="104">
        <x:f>I2002</x:f>
        <x:v>27133</x:v>
      </x:c>
      <x:c r="J2006" s="104">
        <x:f>INT(C2006*I2006)</x:f>
        <x:v>4612</x:v>
      </x:c>
      <x:c r="K2006" s="104">
        <x:f t="shared" si="363"/>
        <x:v>86802</x:v>
      </x:c>
      <x:c r="L2006" s="104">
        <x:f t="shared" si="364"/>
        <x:v>14755</x:v>
      </x:c>
      <x:c r="M2006" s="104"/>
      <x:c r="N2006" s="100"/>
    </x:row>
    <x:row r="2007" spans="1:14" s="5" customFormat="1" ht="19.5" customHeight="1">
      <x:c r="A2007" s="101" t="s">
        <x:v>332</x:v>
      </x:c>
      <x:c r="B2007" s="101" t="str">
        <x:f>B1190</x:f>
        <x:v>삼발이, L=2700</x:v>
      </x:c>
      <x:c r="C2007" s="101">
        <x:f>C1190</x:f>
        <x:v>1</x:v>
      </x:c>
      <x:c r="D2007" s="103" t="s">
        <x:v>261</x:v>
      </x:c>
      <x:c r="E2007" s="104">
        <x:f>E1190</x:f>
        <x:v>29900</x:v>
      </x:c>
      <x:c r="F2007" s="104">
        <x:f t="shared" si="365"/>
        <x:v>29900</x:v>
      </x:c>
      <x:c r="G2007" s="104"/>
      <x:c r="H2007" s="104"/>
      <x:c r="I2007" s="104"/>
      <x:c r="J2007" s="104"/>
      <x:c r="K2007" s="104">
        <x:f t="shared" si="363"/>
        <x:v>29900</x:v>
      </x:c>
      <x:c r="L2007" s="104">
        <x:f t="shared" si="364"/>
        <x:v>29900</x:v>
      </x:c>
      <x:c r="M2007" s="104"/>
      <x:c r="N2007" s="100"/>
    </x:row>
    <x:row r="2008" spans="1:14" s="5" customFormat="1" ht="19.5" customHeight="1">
      <x:c r="A2008" s="101" t="s">
        <x:v>748</x:v>
      </x:c>
      <x:c r="B2008" s="101" t="s">
        <x:v>86</x:v>
      </x:c>
      <x:c r="C2008" s="101">
        <x:f>C1191</x:f>
        <x:v>40</x:v>
      </x:c>
      <x:c r="D2008" s="103" t="s">
        <x:v>266</x:v>
      </x:c>
      <x:c r="E2008" s="104">
        <x:f>E1982</x:f>
        <x:v>400</x:v>
      </x:c>
      <x:c r="F2008" s="104">
        <x:f t="shared" si="365"/>
        <x:v>16000</x:v>
      </x:c>
      <x:c r="G2008" s="104"/>
      <x:c r="H2008" s="104"/>
      <x:c r="I2008" s="104"/>
      <x:c r="J2008" s="104"/>
      <x:c r="K2008" s="104">
        <x:f t="shared" si="363"/>
        <x:v>400</x:v>
      </x:c>
      <x:c r="L2008" s="104">
        <x:f t="shared" si="364"/>
        <x:v>16000</x:v>
      </x:c>
      <x:c r="M2008" s="104"/>
      <x:c r="N2008" s="100"/>
    </x:row>
    <x:row r="2009" spans="1:14" s="5" customFormat="1" ht="19.5" customHeight="1">
      <x:c r="A2009" s="101" t="s">
        <x:v>239</x:v>
      </x:c>
      <x:c r="B2009" s="101" t="s">
        <x:v>1232</x:v>
      </x:c>
      <x:c r="C2009" s="101">
        <x:f>C1192</x:f>
        <x:v>71.200000000000003</x:v>
      </x:c>
      <x:c r="D2009" s="103" t="s">
        <x:v>270</x:v>
      </x:c>
      <x:c r="E2009" s="104">
        <x:f>E1983</x:f>
        <x:v>33.299999999999997</x:v>
      </x:c>
      <x:c r="F2009" s="104">
        <x:f t="shared" si="365"/>
        <x:v>2370</x:v>
      </x:c>
      <x:c r="G2009" s="104"/>
      <x:c r="H2009" s="104"/>
      <x:c r="I2009" s="104"/>
      <x:c r="J2009" s="104"/>
      <x:c r="K2009" s="104">
        <x:f t="shared" si="363"/>
        <x:v>33.299999999999997</x:v>
      </x:c>
      <x:c r="L2009" s="104">
        <x:f t="shared" si="364"/>
        <x:v>2370</x:v>
      </x:c>
      <x:c r="M2009" s="104"/>
      <x:c r="N2009" s="100"/>
    </x:row>
    <x:row r="2010" spans="1:14" s="5" customFormat="1" ht="19.5" customHeight="1">
      <x:c r="A2010" s="101" t="s">
        <x:v>580</x:v>
      </x:c>
      <x:c r="B2010" s="101" t="s">
        <x:v>1337</x:v>
      </x:c>
      <x:c r="C2010" s="101">
        <x:f>C1193</x:f>
        <x:v>26</x:v>
      </x:c>
      <x:c r="D2010" s="103" t="s">
        <x:v>270</x:v>
      </x:c>
      <x:c r="E2010" s="104">
        <x:f>E1984</x:f>
        <x:v>131</x:v>
      </x:c>
      <x:c r="F2010" s="104">
        <x:f t="shared" si="365"/>
        <x:v>3406</x:v>
      </x:c>
      <x:c r="G2010" s="104"/>
      <x:c r="H2010" s="104"/>
      <x:c r="I2010" s="104"/>
      <x:c r="J2010" s="104"/>
      <x:c r="K2010" s="104">
        <x:f t="shared" si="363"/>
        <x:v>131</x:v>
      </x:c>
      <x:c r="L2010" s="104">
        <x:f t="shared" si="364"/>
        <x:v>3406</x:v>
      </x:c>
      <x:c r="M2010" s="104"/>
      <x:c r="N2010" s="100"/>
    </x:row>
    <x:row r="2011" spans="1:14" s="5" customFormat="1" ht="19.5" customHeight="1">
      <x:c r="A2011" s="101" t="s">
        <x:v>190</x:v>
      </x:c>
      <x:c r="B2011" s="101" t="s">
        <x:v>572</x:v>
      </x:c>
      <x:c r="C2011" s="101">
        <x:f>C1194</x:f>
        <x:v>4.4100000000000001</x:v>
      </x:c>
      <x:c r="D2011" s="103" t="s">
        <x:v>266</x:v>
      </x:c>
      <x:c r="E2011" s="104">
        <x:f>E1985</x:f>
        <x:v>1470</x:v>
      </x:c>
      <x:c r="F2011" s="104">
        <x:f t="shared" si="365"/>
        <x:v>6482</x:v>
      </x:c>
      <x:c r="G2011" s="104"/>
      <x:c r="H2011" s="104"/>
      <x:c r="I2011" s="104"/>
      <x:c r="J2011" s="104"/>
      <x:c r="K2011" s="104">
        <x:f t="shared" si="363"/>
        <x:v>1470</x:v>
      </x:c>
      <x:c r="L2011" s="104">
        <x:f t="shared" si="364"/>
        <x:v>6482</x:v>
      </x:c>
      <x:c r="M2011" s="104"/>
      <x:c r="N2011" s="100"/>
    </x:row>
    <x:row r="2012" spans="1:14" s="5" customFormat="1" ht="19.5" customHeight="1">
      <x:c r="A2012" s="101" t="s">
        <x:v>822</x:v>
      </x:c>
      <x:c r="B2012" s="101" t="s">
        <x:v>1268</x:v>
      </x:c>
      <x:c r="C2012" s="102">
        <x:v>2</x:v>
      </x:c>
      <x:c r="D2012" s="103" t="s">
        <x:v>148</x:v>
      </x:c>
      <x:c r="E2012" s="104">
        <x:f>E1195</x:f>
        <x:v>1334</x:v>
      </x:c>
      <x:c r="F2012" s="104">
        <x:f t="shared" si="365"/>
        <x:v>2668</x:v>
      </x:c>
      <x:c r="G2012" s="104">
        <x:f>G1195</x:f>
        <x:v>2643</x:v>
      </x:c>
      <x:c r="H2012" s="104">
        <x:f>INT(C2012*G2012)</x:f>
        <x:v>5286</x:v>
      </x:c>
      <x:c r="I2012" s="104">
        <x:f>I1195</x:f>
        <x:v>1808</x:v>
      </x:c>
      <x:c r="J2012" s="104">
        <x:f>INT(C2012*I2012)</x:f>
        <x:v>3616</x:v>
      </x:c>
      <x:c r="K2012" s="104">
        <x:f t="shared" si="363"/>
        <x:v>5785</x:v>
      </x:c>
      <x:c r="L2012" s="104">
        <x:f t="shared" si="364"/>
        <x:v>11570</x:v>
      </x:c>
      <x:c r="M2012" s="104"/>
      <x:c r="N2012" s="100"/>
    </x:row>
    <x:row r="2013" spans="1:14" s="5" customFormat="1" ht="19.5" customHeight="1">
      <x:c r="A2013" s="101" t="s">
        <x:v>540</x:v>
      </x:c>
      <x:c r="B2013" s="101" t="str">
        <x:f>B1987</x:f>
        <x:v>트럭탑재형크레인15톤, 10km</x:v>
      </x:c>
      <x:c r="C2013" s="102">
        <x:v>2</x:v>
      </x:c>
      <x:c r="D2013" s="103" t="s">
        <x:v>148</x:v>
      </x:c>
      <x:c r="E2013" s="104">
        <x:f>E1196</x:f>
        <x:v>8378</x:v>
      </x:c>
      <x:c r="F2013" s="104">
        <x:f t="shared" si="365"/>
        <x:v>16756</x:v>
      </x:c>
      <x:c r="G2013" s="104">
        <x:f>G1196</x:f>
        <x:v>16587</x:v>
      </x:c>
      <x:c r="H2013" s="104">
        <x:f>INT(C2013*G2013)</x:f>
        <x:v>33174</x:v>
      </x:c>
      <x:c r="I2013" s="104">
        <x:f>I1196</x:f>
        <x:v>11352</x:v>
      </x:c>
      <x:c r="J2013" s="104">
        <x:f>INT(C2013*I2013)</x:f>
        <x:v>22704</x:v>
      </x:c>
      <x:c r="K2013" s="104">
        <x:f t="shared" si="363"/>
        <x:v>36317</x:v>
      </x:c>
      <x:c r="L2013" s="104">
        <x:f t="shared" si="364"/>
        <x:v>72634</x:v>
      </x:c>
      <x:c r="M2013" s="104"/>
      <x:c r="N2013" s="100"/>
    </x:row>
    <x:row r="2014" spans="1:14" s="5" customFormat="1" ht="19.5" customHeight="1">
      <x:c r="A2014" s="101" t="s">
        <x:v>533</x:v>
      </x:c>
      <x:c r="B2014" s="101"/>
      <x:c r="C2014" s="102"/>
      <x:c r="D2014" s="103"/>
      <x:c r="E2014" s="104"/>
      <x:c r="F2014" s="104">
        <x:f>SUM(F1991:F2013)</x:f>
        <x:v>189552</x:v>
      </x:c>
      <x:c r="G2014" s="104"/>
      <x:c r="H2014" s="104">
        <x:f>SUM(H1991:H2013)</x:f>
        <x:v>1024898</x:v>
      </x:c>
      <x:c r="I2014" s="104"/>
      <x:c r="J2014" s="104">
        <x:f>SUM(J1991:J2013)</x:f>
        <x:v>158397</x:v>
      </x:c>
      <x:c r="K2014" s="104"/>
      <x:c r="L2014" s="104">
        <x:f>SUM(F2014,H2014,J2014)</x:f>
        <x:v>1372847</x:v>
      </x:c>
      <x:c r="M2014" s="104"/>
      <x:c r="N2014" s="100"/>
    </x:row>
    <x:row r="2015" spans="1:14" s="5" customFormat="1" ht="19.5" customHeight="1">
      <x:c r="A2015" s="105"/>
      <x:c r="B2015" s="105"/>
      <x:c r="C2015" s="106"/>
      <x:c r="D2015" s="107"/>
      <x:c r="E2015" s="108"/>
      <x:c r="F2015" s="108"/>
      <x:c r="G2015" s="108"/>
      <x:c r="H2015" s="108"/>
      <x:c r="I2015" s="108"/>
      <x:c r="J2015" s="108"/>
      <x:c r="K2015" s="108"/>
      <x:c r="L2015" s="108"/>
      <x:c r="M2015" s="108"/>
      <x:c r="N2015" s="100"/>
    </x:row>
    <x:row r="2016" spans="1:14" s="5" customFormat="1" ht="23.899999999999999">
      <x:c r="A2016" s="113" t="s">
        <x:v>1344</x:v>
      </x:c>
      <x:c r="B2016" s="96" t="s">
        <x:v>233</x:v>
      </x:c>
      <x:c r="C2016" s="97"/>
      <x:c r="D2016" s="98" t="s">
        <x:v>148</x:v>
      </x:c>
      <x:c r="E2016" s="99"/>
      <x:c r="F2016" s="99"/>
      <x:c r="G2016" s="99"/>
      <x:c r="H2016" s="99"/>
      <x:c r="I2016" s="99"/>
      <x:c r="J2016" s="99"/>
      <x:c r="K2016" s="99"/>
      <x:c r="L2016" s="99"/>
      <x:c r="M2016" s="99"/>
      <x:c r="N2016" s="100"/>
    </x:row>
    <x:row r="2017" spans="1:14" s="5" customFormat="1" ht="19.5" customHeight="1">
      <x:c r="A2017" s="101" t="s">
        <x:v>153</x:v>
      </x:c>
      <x:c r="B2017" s="101" t="s">
        <x:v>281</x:v>
      </x:c>
      <x:c r="C2017" s="102">
        <x:v>1.5700000000000001</x:v>
      </x:c>
      <x:c r="D2017" s="103" t="s">
        <x:v>250</x:v>
      </x:c>
      <x:c r="E2017" s="104"/>
      <x:c r="F2017" s="104"/>
      <x:c r="G2017" s="104">
        <x:f>G1991</x:f>
        <x:v>189749</x:v>
      </x:c>
      <x:c r="H2017" s="104">
        <x:f t="shared" ref="H2017:H2032" si="366">INT(C2017*G2017)</x:f>
        <x:v>297905</x:v>
      </x:c>
      <x:c r="I2017" s="104"/>
      <x:c r="J2017" s="104"/>
      <x:c r="K2017" s="104">
        <x:f t="shared" ref="K2017:K2039" si="367">SUM(E2017,G2017,I2017)</x:f>
        <x:v>189749</x:v>
      </x:c>
      <x:c r="L2017" s="104">
        <x:f t="shared" ref="L2017:L2039" si="368">SUM(F2017,H2017,J2017)</x:f>
        <x:v>297905</x:v>
      </x:c>
      <x:c r="M2017" s="104"/>
      <x:c r="N2017" s="100"/>
    </x:row>
    <x:row r="2018" spans="1:14" s="5" customFormat="1" ht="19.5" customHeight="1">
      <x:c r="A2018" s="101" t="s">
        <x:v>862</x:v>
      </x:c>
      <x:c r="B2018" s="101" t="s">
        <x:v>281</x:v>
      </x:c>
      <x:c r="C2018" s="102">
        <x:v>0.25</x:v>
      </x:c>
      <x:c r="D2018" s="103" t="s">
        <x:v>250</x:v>
      </x:c>
      <x:c r="E2018" s="104"/>
      <x:c r="F2018" s="104"/>
      <x:c r="G2018" s="104">
        <x:f>G1992</x:f>
        <x:v>148510</x:v>
      </x:c>
      <x:c r="H2018" s="104">
        <x:f t="shared" si="366"/>
        <x:v>37127</x:v>
      </x:c>
      <x:c r="I2018" s="104"/>
      <x:c r="J2018" s="104"/>
      <x:c r="K2018" s="104">
        <x:f t="shared" si="367"/>
        <x:v>148510</x:v>
      </x:c>
      <x:c r="L2018" s="104">
        <x:f t="shared" si="368"/>
        <x:v>37127</x:v>
      </x:c>
      <x:c r="M2018" s="104"/>
      <x:c r="N2018" s="100"/>
    </x:row>
    <x:row r="2019" spans="1:14" s="5" customFormat="1" ht="19.5" customHeight="1">
      <x:c r="A2019" s="101" t="s">
        <x:v>227</x:v>
      </x:c>
      <x:c r="B2019" s="101" t="s">
        <x:v>110</x:v>
      </x:c>
      <x:c r="C2019" s="102">
        <x:v>1.74</x:v>
      </x:c>
      <x:c r="D2019" s="103" t="s">
        <x:v>220</x:v>
      </x:c>
      <x:c r="E2019" s="104">
        <x:f>E1993</x:f>
        <x:v>21820</x:v>
      </x:c>
      <x:c r="F2019" s="104">
        <x:f>INT(C2019*E2019)</x:f>
        <x:v>37966</x:v>
      </x:c>
      <x:c r="G2019" s="104">
        <x:f>G1993</x:f>
        <x:v>47849</x:v>
      </x:c>
      <x:c r="H2019" s="104">
        <x:f t="shared" si="366"/>
        <x:v>83257</x:v>
      </x:c>
      <x:c r="I2019" s="104">
        <x:f>I1993</x:f>
        <x:v>24867</x:v>
      </x:c>
      <x:c r="J2019" s="104">
        <x:f>INT(C2019*I2019)</x:f>
        <x:v>43268</x:v>
      </x:c>
      <x:c r="K2019" s="104">
        <x:f t="shared" si="367"/>
        <x:v>94536</x:v>
      </x:c>
      <x:c r="L2019" s="104">
        <x:f t="shared" si="368"/>
        <x:v>164491</x:v>
      </x:c>
      <x:c r="M2019" s="104"/>
      <x:c r="N2019" s="100"/>
    </x:row>
    <x:row r="2020" spans="1:14" s="5" customFormat="1" ht="19.5" customHeight="1">
      <x:c r="A2020" s="101" t="s">
        <x:v>550</x:v>
      </x:c>
      <x:c r="B2020" s="101" t="s">
        <x:v>193</x:v>
      </x:c>
      <x:c r="C2020" s="102">
        <x:v>0.34999999999999998</x:v>
      </x:c>
      <x:c r="D2020" s="103" t="s">
        <x:v>220</x:v>
      </x:c>
      <x:c r="E2020" s="104">
        <x:f>E1203</x:f>
        <x:v>12861</x:v>
      </x:c>
      <x:c r="F2020" s="104">
        <x:f>INT(C2020*E2020)</x:f>
        <x:v>4501</x:v>
      </x:c>
      <x:c r="G2020" s="104">
        <x:f>G1203</x:f>
        <x:v>47849</x:v>
      </x:c>
      <x:c r="H2020" s="104">
        <x:f t="shared" si="366"/>
        <x:v>16747</x:v>
      </x:c>
      <x:c r="I2020" s="104">
        <x:f>I1203</x:f>
        <x:v>54842</x:v>
      </x:c>
      <x:c r="J2020" s="104">
        <x:f>INT(C2020*I2020)</x:f>
        <x:v>19194</x:v>
      </x:c>
      <x:c r="K2020" s="104">
        <x:f t="shared" si="367"/>
        <x:v>115552</x:v>
      </x:c>
      <x:c r="L2020" s="104">
        <x:f t="shared" si="368"/>
        <x:v>40442</x:v>
      </x:c>
      <x:c r="M2020" s="104"/>
      <x:c r="N2020" s="100"/>
    </x:row>
    <x:row r="2021" spans="1:14" s="5" customFormat="1" ht="19.5" customHeight="1">
      <x:c r="A2021" s="101" t="s">
        <x:v>153</x:v>
      </x:c>
      <x:c r="B2021" s="101" t="s">
        <x:v>1251</x:v>
      </x:c>
      <x:c r="C2021" s="102">
        <x:f>ROUNDDOWN(C2017*0.7,3)</x:f>
        <x:v>1.099</x:v>
      </x:c>
      <x:c r="D2021" s="103" t="s">
        <x:v>250</x:v>
      </x:c>
      <x:c r="E2021" s="104"/>
      <x:c r="F2021" s="104"/>
      <x:c r="G2021" s="104">
        <x:f>G2017</x:f>
        <x:v>189749</x:v>
      </x:c>
      <x:c r="H2021" s="104">
        <x:f t="shared" si="366"/>
        <x:v>208534</x:v>
      </x:c>
      <x:c r="I2021" s="104"/>
      <x:c r="J2021" s="104"/>
      <x:c r="K2021" s="104">
        <x:f t="shared" si="367"/>
        <x:v>189749</x:v>
      </x:c>
      <x:c r="L2021" s="104">
        <x:f t="shared" si="368"/>
        <x:v>208534</x:v>
      </x:c>
      <x:c r="M2021" s="104"/>
      <x:c r="N2021" s="100"/>
    </x:row>
    <x:row r="2022" spans="1:14" s="5" customFormat="1" ht="19.5" customHeight="1">
      <x:c r="A2022" s="101" t="s">
        <x:v>862</x:v>
      </x:c>
      <x:c r="B2022" s="101" t="s">
        <x:v>1251</x:v>
      </x:c>
      <x:c r="C2022" s="102">
        <x:f>ROUNDDOWN(C2018*0.7,3)</x:f>
        <x:v>0.17499999999999999</x:v>
      </x:c>
      <x:c r="D2022" s="103" t="s">
        <x:v>250</x:v>
      </x:c>
      <x:c r="E2022" s="104"/>
      <x:c r="F2022" s="104"/>
      <x:c r="G2022" s="104">
        <x:f>G2018</x:f>
        <x:v>148510</x:v>
      </x:c>
      <x:c r="H2022" s="104">
        <x:f t="shared" si="366"/>
        <x:v>25989</x:v>
      </x:c>
      <x:c r="I2022" s="104"/>
      <x:c r="J2022" s="104"/>
      <x:c r="K2022" s="104">
        <x:f t="shared" si="367"/>
        <x:v>148510</x:v>
      </x:c>
      <x:c r="L2022" s="104">
        <x:f t="shared" si="368"/>
        <x:v>25989</x:v>
      </x:c>
      <x:c r="M2022" s="104"/>
      <x:c r="N2022" s="100"/>
    </x:row>
    <x:row r="2023" spans="1:14" s="5" customFormat="1" ht="19.5" customHeight="1">
      <x:c r="A2023" s="101" t="s">
        <x:v>227</x:v>
      </x:c>
      <x:c r="B2023" s="101" t="s">
        <x:v>1165</x:v>
      </x:c>
      <x:c r="C2023" s="102">
        <x:f>ROUNDDOWN(C2019*0.7,3)</x:f>
        <x:v>1.218</x:v>
      </x:c>
      <x:c r="D2023" s="103" t="s">
        <x:v>220</x:v>
      </x:c>
      <x:c r="E2023" s="104">
        <x:f>E2019</x:f>
        <x:v>21820</x:v>
      </x:c>
      <x:c r="F2023" s="104">
        <x:f>INT(C2023*E2023)</x:f>
        <x:v>26576</x:v>
      </x:c>
      <x:c r="G2023" s="104">
        <x:f>G2019</x:f>
        <x:v>47849</x:v>
      </x:c>
      <x:c r="H2023" s="104">
        <x:f t="shared" si="366"/>
        <x:v>58280</x:v>
      </x:c>
      <x:c r="I2023" s="104">
        <x:f>I2019</x:f>
        <x:v>24867</x:v>
      </x:c>
      <x:c r="J2023" s="104">
        <x:f>INT(C2023*I2023)</x:f>
        <x:v>30288</x:v>
      </x:c>
      <x:c r="K2023" s="104">
        <x:f t="shared" si="367"/>
        <x:v>94536</x:v>
      </x:c>
      <x:c r="L2023" s="104">
        <x:f t="shared" si="368"/>
        <x:v>115144</x:v>
      </x:c>
      <x:c r="M2023" s="104"/>
      <x:c r="N2023" s="100"/>
    </x:row>
    <x:row r="2024" spans="1:14" s="5" customFormat="1" ht="19.5" customHeight="1">
      <x:c r="A2024" s="101" t="s">
        <x:v>550</x:v>
      </x:c>
      <x:c r="B2024" s="101" t="s">
        <x:v>1413</x:v>
      </x:c>
      <x:c r="C2024" s="102">
        <x:f>ROUNDDOWN(C2020*0.7,3)</x:f>
        <x:v>0.245</x:v>
      </x:c>
      <x:c r="D2024" s="103" t="s">
        <x:v>220</x:v>
      </x:c>
      <x:c r="E2024" s="104">
        <x:f>E2020</x:f>
        <x:v>12861</x:v>
      </x:c>
      <x:c r="F2024" s="104">
        <x:f>INT(C2024*E2024)</x:f>
        <x:v>3150</x:v>
      </x:c>
      <x:c r="G2024" s="104">
        <x:f>G2020</x:f>
        <x:v>47849</x:v>
      </x:c>
      <x:c r="H2024" s="104">
        <x:f t="shared" si="366"/>
        <x:v>11723</x:v>
      </x:c>
      <x:c r="I2024" s="104">
        <x:f>I2020</x:f>
        <x:v>54842</x:v>
      </x:c>
      <x:c r="J2024" s="104">
        <x:f>INT(C2024*I2024)</x:f>
        <x:v>13436</x:v>
      </x:c>
      <x:c r="K2024" s="104">
        <x:f t="shared" si="367"/>
        <x:v>115552</x:v>
      </x:c>
      <x:c r="L2024" s="104">
        <x:f t="shared" si="368"/>
        <x:v>28309</x:v>
      </x:c>
      <x:c r="M2024" s="104"/>
      <x:c r="N2024" s="100"/>
    </x:row>
    <x:row r="2025" spans="1:14" s="5" customFormat="1" ht="19.5" customHeight="1">
      <x:c r="A2025" s="101" t="s">
        <x:v>153</x:v>
      </x:c>
      <x:c r="B2025" s="101" t="s">
        <x:v>229</x:v>
      </x:c>
      <x:c r="C2025" s="102">
        <x:v>0.82999999999999996</x:v>
      </x:c>
      <x:c r="D2025" s="103" t="s">
        <x:v>250</x:v>
      </x:c>
      <x:c r="E2025" s="104"/>
      <x:c r="F2025" s="104"/>
      <x:c r="G2025" s="104">
        <x:f>G2017</x:f>
        <x:v>189749</x:v>
      </x:c>
      <x:c r="H2025" s="104">
        <x:f t="shared" si="366"/>
        <x:v>157491</x:v>
      </x:c>
      <x:c r="I2025" s="104"/>
      <x:c r="J2025" s="104"/>
      <x:c r="K2025" s="104">
        <x:f t="shared" si="367"/>
        <x:v>189749</x:v>
      </x:c>
      <x:c r="L2025" s="104">
        <x:f t="shared" si="368"/>
        <x:v>157491</x:v>
      </x:c>
      <x:c r="M2025" s="104"/>
      <x:c r="N2025" s="100"/>
    </x:row>
    <x:row r="2026" spans="1:14" s="5" customFormat="1" ht="19.5" customHeight="1">
      <x:c r="A2026" s="101" t="s">
        <x:v>862</x:v>
      </x:c>
      <x:c r="B2026" s="101" t="s">
        <x:v>229</x:v>
      </x:c>
      <x:c r="C2026" s="102">
        <x:v>0.29999999999999999</x:v>
      </x:c>
      <x:c r="D2026" s="103" t="s">
        <x:v>250</x:v>
      </x:c>
      <x:c r="E2026" s="104"/>
      <x:c r="F2026" s="104"/>
      <x:c r="G2026" s="104">
        <x:f>G2018</x:f>
        <x:v>148510</x:v>
      </x:c>
      <x:c r="H2026" s="104">
        <x:f t="shared" si="366"/>
        <x:v>44553</x:v>
      </x:c>
      <x:c r="I2026" s="104"/>
      <x:c r="J2026" s="104"/>
      <x:c r="K2026" s="104">
        <x:f t="shared" si="367"/>
        <x:v>148510</x:v>
      </x:c>
      <x:c r="L2026" s="104">
        <x:f t="shared" si="368"/>
        <x:v>44553</x:v>
      </x:c>
      <x:c r="M2026" s="104"/>
      <x:c r="N2026" s="100"/>
    </x:row>
    <x:row r="2027" spans="1:14" s="5" customFormat="1" ht="19.5" customHeight="1">
      <x:c r="A2027" s="101" t="s">
        <x:v>227</x:v>
      </x:c>
      <x:c r="B2027" s="101" t="s">
        <x:v>1079</x:v>
      </x:c>
      <x:c r="C2027" s="102">
        <x:v>1.21</x:v>
      </x:c>
      <x:c r="D2027" s="103" t="s">
        <x:v>220</x:v>
      </x:c>
      <x:c r="E2027" s="104">
        <x:f>E2031</x:f>
        <x:v>21820</x:v>
      </x:c>
      <x:c r="F2027" s="104">
        <x:f>INT(C2027*E2027)</x:f>
        <x:v>26402</x:v>
      </x:c>
      <x:c r="G2027" s="104">
        <x:f>G2031</x:f>
        <x:v>47849</x:v>
      </x:c>
      <x:c r="H2027" s="104">
        <x:f t="shared" si="366"/>
        <x:v>57897</x:v>
      </x:c>
      <x:c r="I2027" s="104">
        <x:f>I2031</x:f>
        <x:v>24867</x:v>
      </x:c>
      <x:c r="J2027" s="104">
        <x:f>INT(C2027*I2027)</x:f>
        <x:v>30089</x:v>
      </x:c>
      <x:c r="K2027" s="104">
        <x:f t="shared" si="367"/>
        <x:v>94536</x:v>
      </x:c>
      <x:c r="L2027" s="104">
        <x:f t="shared" si="368"/>
        <x:v>114388</x:v>
      </x:c>
      <x:c r="M2027" s="104"/>
      <x:c r="N2027" s="100"/>
    </x:row>
    <x:row r="2028" spans="1:14" s="5" customFormat="1" ht="19.5" customHeight="1">
      <x:c r="A2028" s="101" t="s">
        <x:v>1478</x:v>
      </x:c>
      <x:c r="B2028" s="101" t="s">
        <x:v>232</x:v>
      </x:c>
      <x:c r="C2028" s="102">
        <x:v>0.41999999999999998</x:v>
      </x:c>
      <x:c r="D2028" s="103" t="s">
        <x:v>220</x:v>
      </x:c>
      <x:c r="E2028" s="104">
        <x:f>E2002</x:f>
        <x:v>20024</x:v>
      </x:c>
      <x:c r="F2028" s="104">
        <x:f>INT(C2028*E2028)</x:f>
        <x:v>8410</x:v>
      </x:c>
      <x:c r="G2028" s="104">
        <x:f>G2002</x:f>
        <x:v>39645</x:v>
      </x:c>
      <x:c r="H2028" s="104">
        <x:f t="shared" si="366"/>
        <x:v>16650</x:v>
      </x:c>
      <x:c r="I2028" s="104">
        <x:f>I2002</x:f>
        <x:v>27133</x:v>
      </x:c>
      <x:c r="J2028" s="104">
        <x:f>INT(C2028*I2028)</x:f>
        <x:v>11395</x:v>
      </x:c>
      <x:c r="K2028" s="104">
        <x:f t="shared" si="367"/>
        <x:v>86802</x:v>
      </x:c>
      <x:c r="L2028" s="104">
        <x:f t="shared" si="368"/>
        <x:v>36455</x:v>
      </x:c>
      <x:c r="M2028" s="104"/>
      <x:c r="N2028" s="100"/>
    </x:row>
    <x:row r="2029" spans="1:14" s="5" customFormat="1" ht="19.5" customHeight="1">
      <x:c r="A2029" s="101" t="s">
        <x:v>153</x:v>
      </x:c>
      <x:c r="B2029" s="101" t="s">
        <x:v>1050</x:v>
      </x:c>
      <x:c r="C2029" s="102">
        <x:f>ROUNDDOWN(C2025*0.5,3)</x:f>
        <x:v>0.41499999999999998</x:v>
      </x:c>
      <x:c r="D2029" s="103" t="s">
        <x:v>250</x:v>
      </x:c>
      <x:c r="E2029" s="104"/>
      <x:c r="F2029" s="104"/>
      <x:c r="G2029" s="104">
        <x:f>G2021</x:f>
        <x:v>189749</x:v>
      </x:c>
      <x:c r="H2029" s="104">
        <x:f t="shared" si="366"/>
        <x:v>78745</x:v>
      </x:c>
      <x:c r="I2029" s="104"/>
      <x:c r="J2029" s="104"/>
      <x:c r="K2029" s="104">
        <x:f t="shared" si="367"/>
        <x:v>189749</x:v>
      </x:c>
      <x:c r="L2029" s="104">
        <x:f t="shared" si="368"/>
        <x:v>78745</x:v>
      </x:c>
      <x:c r="M2029" s="104"/>
      <x:c r="N2029" s="100"/>
    </x:row>
    <x:row r="2030" spans="1:14" s="5" customFormat="1" ht="19.5" customHeight="1">
      <x:c r="A2030" s="101" t="s">
        <x:v>862</x:v>
      </x:c>
      <x:c r="B2030" s="101" t="s">
        <x:v>1050</x:v>
      </x:c>
      <x:c r="C2030" s="102">
        <x:f>ROUNDDOWN(C2026*0.5,3)</x:f>
        <x:v>0.14999999999999999</x:v>
      </x:c>
      <x:c r="D2030" s="103" t="s">
        <x:v>250</x:v>
      </x:c>
      <x:c r="E2030" s="104"/>
      <x:c r="F2030" s="104"/>
      <x:c r="G2030" s="104">
        <x:f>G2022</x:f>
        <x:v>148510</x:v>
      </x:c>
      <x:c r="H2030" s="104">
        <x:f t="shared" si="366"/>
        <x:v>22276</x:v>
      </x:c>
      <x:c r="I2030" s="104"/>
      <x:c r="J2030" s="104"/>
      <x:c r="K2030" s="104">
        <x:f t="shared" si="367"/>
        <x:v>148510</x:v>
      </x:c>
      <x:c r="L2030" s="104">
        <x:f t="shared" si="368"/>
        <x:v>22276</x:v>
      </x:c>
      <x:c r="M2030" s="104"/>
      <x:c r="N2030" s="100"/>
    </x:row>
    <x:row r="2031" spans="1:14" s="5" customFormat="1" ht="19.5" customHeight="1">
      <x:c r="A2031" s="101" t="s">
        <x:v>227</x:v>
      </x:c>
      <x:c r="B2031" s="101" t="s">
        <x:v>1370</x:v>
      </x:c>
      <x:c r="C2031" s="102">
        <x:f>ROUNDDOWN(C2027*0.5,3)</x:f>
        <x:v>0.60499999999999998</x:v>
      </x:c>
      <x:c r="D2031" s="103" t="s">
        <x:v>220</x:v>
      </x:c>
      <x:c r="E2031" s="104">
        <x:f>E2005</x:f>
        <x:v>21820</x:v>
      </x:c>
      <x:c r="F2031" s="104">
        <x:f t="shared" ref="F2031:F2039" si="369">INT(C2031*E2031)</x:f>
        <x:v>13201</x:v>
      </x:c>
      <x:c r="G2031" s="104">
        <x:f>G2005</x:f>
        <x:v>47849</x:v>
      </x:c>
      <x:c r="H2031" s="104">
        <x:f t="shared" si="366"/>
        <x:v>28948</x:v>
      </x:c>
      <x:c r="I2031" s="104">
        <x:f>I2005</x:f>
        <x:v>24867</x:v>
      </x:c>
      <x:c r="J2031" s="104">
        <x:f>INT(C2031*I2031)</x:f>
        <x:v>15044</x:v>
      </x:c>
      <x:c r="K2031" s="104">
        <x:f t="shared" si="367"/>
        <x:v>94536</x:v>
      </x:c>
      <x:c r="L2031" s="104">
        <x:f t="shared" si="368"/>
        <x:v>57193</x:v>
      </x:c>
      <x:c r="M2031" s="104"/>
      <x:c r="N2031" s="100"/>
    </x:row>
    <x:row r="2032" spans="1:14" s="5" customFormat="1" ht="19.5" customHeight="1">
      <x:c r="A2032" s="101" t="s">
        <x:v>1478</x:v>
      </x:c>
      <x:c r="B2032" s="101" t="s">
        <x:v>1311</x:v>
      </x:c>
      <x:c r="C2032" s="102">
        <x:f>ROUNDDOWN(C2028*0.5,3)</x:f>
        <x:v>0.20999999999999999</x:v>
      </x:c>
      <x:c r="D2032" s="103" t="s">
        <x:v>220</x:v>
      </x:c>
      <x:c r="E2032" s="104">
        <x:f>E2028</x:f>
        <x:v>20024</x:v>
      </x:c>
      <x:c r="F2032" s="104">
        <x:f t="shared" si="369"/>
        <x:v>4205</x:v>
      </x:c>
      <x:c r="G2032" s="104">
        <x:f>G2028</x:f>
        <x:v>39645</x:v>
      </x:c>
      <x:c r="H2032" s="104">
        <x:f t="shared" si="366"/>
        <x:v>8325</x:v>
      </x:c>
      <x:c r="I2032" s="104">
        <x:f>I2028</x:f>
        <x:v>27133</x:v>
      </x:c>
      <x:c r="J2032" s="104">
        <x:f>INT(C2032*I2032)</x:f>
        <x:v>5697</x:v>
      </x:c>
      <x:c r="K2032" s="104">
        <x:f t="shared" si="367"/>
        <x:v>86802</x:v>
      </x:c>
      <x:c r="L2032" s="104">
        <x:f t="shared" si="368"/>
        <x:v>18227</x:v>
      </x:c>
      <x:c r="M2032" s="104"/>
      <x:c r="N2032" s="100"/>
    </x:row>
    <x:row r="2033" spans="1:14" s="5" customFormat="1" ht="19.5" customHeight="1">
      <x:c r="A2033" s="101" t="s">
        <x:v>332</x:v>
      </x:c>
      <x:c r="B2033" s="101" t="str">
        <x:f>B1208</x:f>
        <x:v>삼발이, L=2700</x:v>
      </x:c>
      <x:c r="C2033" s="101">
        <x:f>C1208</x:f>
        <x:v>1</x:v>
      </x:c>
      <x:c r="D2033" s="103" t="s">
        <x:v>261</x:v>
      </x:c>
      <x:c r="E2033" s="104">
        <x:f>E1208</x:f>
        <x:v>29900</x:v>
      </x:c>
      <x:c r="F2033" s="104">
        <x:f t="shared" si="369"/>
        <x:v>29900</x:v>
      </x:c>
      <x:c r="G2033" s="104"/>
      <x:c r="H2033" s="104"/>
      <x:c r="I2033" s="104"/>
      <x:c r="J2033" s="104"/>
      <x:c r="K2033" s="104">
        <x:f t="shared" si="367"/>
        <x:v>29900</x:v>
      </x:c>
      <x:c r="L2033" s="104">
        <x:f t="shared" si="368"/>
        <x:v>29900</x:v>
      </x:c>
      <x:c r="M2033" s="104"/>
      <x:c r="N2033" s="100"/>
    </x:row>
    <x:row r="2034" spans="1:14" s="5" customFormat="1" ht="19.5" customHeight="1">
      <x:c r="A2034" s="101" t="s">
        <x:v>748</x:v>
      </x:c>
      <x:c r="B2034" s="101" t="s">
        <x:v>86</x:v>
      </x:c>
      <x:c r="C2034" s="101">
        <x:f>C1209</x:f>
        <x:v>50</x:v>
      </x:c>
      <x:c r="D2034" s="103" t="s">
        <x:v>266</x:v>
      </x:c>
      <x:c r="E2034" s="104">
        <x:f>E2008</x:f>
        <x:v>400</x:v>
      </x:c>
      <x:c r="F2034" s="104">
        <x:f t="shared" si="369"/>
        <x:v>20000</x:v>
      </x:c>
      <x:c r="G2034" s="104"/>
      <x:c r="H2034" s="104"/>
      <x:c r="I2034" s="104"/>
      <x:c r="J2034" s="104"/>
      <x:c r="K2034" s="104">
        <x:f t="shared" si="367"/>
        <x:v>400</x:v>
      </x:c>
      <x:c r="L2034" s="104">
        <x:f t="shared" si="368"/>
        <x:v>20000</x:v>
      </x:c>
      <x:c r="M2034" s="104"/>
      <x:c r="N2034" s="100"/>
    </x:row>
    <x:row r="2035" spans="1:14" s="5" customFormat="1" ht="19.5" customHeight="1">
      <x:c r="A2035" s="101" t="s">
        <x:v>239</x:v>
      </x:c>
      <x:c r="B2035" s="101" t="s">
        <x:v>1232</x:v>
      </x:c>
      <x:c r="C2035" s="101">
        <x:f>C1210</x:f>
        <x:v>82.299999999999997</x:v>
      </x:c>
      <x:c r="D2035" s="103" t="s">
        <x:v>270</x:v>
      </x:c>
      <x:c r="E2035" s="104">
        <x:f>E2009</x:f>
        <x:v>33.299999999999997</x:v>
      </x:c>
      <x:c r="F2035" s="104">
        <x:f t="shared" si="369"/>
        <x:v>2740</x:v>
      </x:c>
      <x:c r="G2035" s="104"/>
      <x:c r="H2035" s="104"/>
      <x:c r="I2035" s="104"/>
      <x:c r="J2035" s="104"/>
      <x:c r="K2035" s="104">
        <x:f t="shared" si="367"/>
        <x:v>33.299999999999997</x:v>
      </x:c>
      <x:c r="L2035" s="104">
        <x:f t="shared" si="368"/>
        <x:v>2740</x:v>
      </x:c>
      <x:c r="M2035" s="104"/>
      <x:c r="N2035" s="100"/>
    </x:row>
    <x:row r="2036" spans="1:14" s="5" customFormat="1" ht="19.5" customHeight="1">
      <x:c r="A2036" s="101" t="s">
        <x:v>580</x:v>
      </x:c>
      <x:c r="B2036" s="101" t="s">
        <x:v>1337</x:v>
      </x:c>
      <x:c r="C2036" s="101">
        <x:f>C1211</x:f>
        <x:v>33.899999999999999</x:v>
      </x:c>
      <x:c r="D2036" s="103" t="s">
        <x:v>270</x:v>
      </x:c>
      <x:c r="E2036" s="104">
        <x:f>E2010</x:f>
        <x:v>131</x:v>
      </x:c>
      <x:c r="F2036" s="104">
        <x:f t="shared" si="369"/>
        <x:v>4440</x:v>
      </x:c>
      <x:c r="G2036" s="104"/>
      <x:c r="H2036" s="104"/>
      <x:c r="I2036" s="104"/>
      <x:c r="J2036" s="104"/>
      <x:c r="K2036" s="104">
        <x:f t="shared" si="367"/>
        <x:v>131</x:v>
      </x:c>
      <x:c r="L2036" s="104">
        <x:f t="shared" si="368"/>
        <x:v>4440</x:v>
      </x:c>
      <x:c r="M2036" s="104"/>
      <x:c r="N2036" s="100"/>
    </x:row>
    <x:row r="2037" spans="1:14" s="5" customFormat="1" ht="19.5" customHeight="1">
      <x:c r="A2037" s="101" t="s">
        <x:v>190</x:v>
      </x:c>
      <x:c r="B2037" s="101" t="s">
        <x:v>572</x:v>
      </x:c>
      <x:c r="C2037" s="101">
        <x:f>C1212</x:f>
        <x:v>5.7599999999999998</x:v>
      </x:c>
      <x:c r="D2037" s="103" t="s">
        <x:v>266</x:v>
      </x:c>
      <x:c r="E2037" s="104">
        <x:f>E2011</x:f>
        <x:v>1470</x:v>
      </x:c>
      <x:c r="F2037" s="104">
        <x:f t="shared" si="369"/>
        <x:v>8467</x:v>
      </x:c>
      <x:c r="G2037" s="104"/>
      <x:c r="H2037" s="104"/>
      <x:c r="I2037" s="104"/>
      <x:c r="J2037" s="104"/>
      <x:c r="K2037" s="104">
        <x:f t="shared" si="367"/>
        <x:v>1470</x:v>
      </x:c>
      <x:c r="L2037" s="104">
        <x:f t="shared" si="368"/>
        <x:v>8467</x:v>
      </x:c>
      <x:c r="M2037" s="104"/>
      <x:c r="N2037" s="100"/>
    </x:row>
    <x:row r="2038" spans="1:14" s="5" customFormat="1" ht="19.5" customHeight="1">
      <x:c r="A2038" s="101" t="s">
        <x:v>822</x:v>
      </x:c>
      <x:c r="B2038" s="101" t="s">
        <x:v>1042</x:v>
      </x:c>
      <x:c r="C2038" s="102">
        <x:v>2</x:v>
      </x:c>
      <x:c r="D2038" s="103" t="s">
        <x:v>148</x:v>
      </x:c>
      <x:c r="E2038" s="104">
        <x:f>E1213</x:f>
        <x:v>964</x:v>
      </x:c>
      <x:c r="F2038" s="104">
        <x:f t="shared" si="369"/>
        <x:v>1928</x:v>
      </x:c>
      <x:c r="G2038" s="104">
        <x:f>G1213</x:f>
        <x:v>3589</x:v>
      </x:c>
      <x:c r="H2038" s="104">
        <x:f>INT(C2038*G2038)</x:f>
        <x:v>7178</x:v>
      </x:c>
      <x:c r="I2038" s="104">
        <x:f>I1213</x:f>
        <x:v>4114</x:v>
      </x:c>
      <x:c r="J2038" s="104">
        <x:f>INT(C2038*I2038)</x:f>
        <x:v>8228</x:v>
      </x:c>
      <x:c r="K2038" s="104">
        <x:f t="shared" si="367"/>
        <x:v>8667</x:v>
      </x:c>
      <x:c r="L2038" s="104">
        <x:f t="shared" si="368"/>
        <x:v>17334</x:v>
      </x:c>
      <x:c r="M2038" s="104"/>
      <x:c r="N2038" s="100"/>
    </x:row>
    <x:row r="2039" spans="1:14" s="5" customFormat="1" ht="19.5" customHeight="1">
      <x:c r="A2039" s="101" t="s">
        <x:v>540</x:v>
      </x:c>
      <x:c r="B2039" s="101" t="s">
        <x:v>1323</x:v>
      </x:c>
      <x:c r="C2039" s="102">
        <x:v>2</x:v>
      </x:c>
      <x:c r="D2039" s="103" t="s">
        <x:v>148</x:v>
      </x:c>
      <x:c r="E2039" s="104">
        <x:f>E1214</x:f>
        <x:v>14867</x:v>
      </x:c>
      <x:c r="F2039" s="104">
        <x:f t="shared" si="369"/>
        <x:v>29734</x:v>
      </x:c>
      <x:c r="G2039" s="104">
        <x:f>G1214</x:f>
        <x:v>16942</x:v>
      </x:c>
      <x:c r="H2039" s="104">
        <x:f>INT(C2039*G2039)</x:f>
        <x:v>33884</x:v>
      </x:c>
      <x:c r="I2039" s="104">
        <x:f>I1214</x:f>
        <x:v>6670</x:v>
      </x:c>
      <x:c r="J2039" s="104">
        <x:f>INT(C2039*I2039)</x:f>
        <x:v>13340</x:v>
      </x:c>
      <x:c r="K2039" s="104">
        <x:f t="shared" si="367"/>
        <x:v>38479</x:v>
      </x:c>
      <x:c r="L2039" s="104">
        <x:f t="shared" si="368"/>
        <x:v>76958</x:v>
      </x:c>
      <x:c r="M2039" s="104"/>
      <x:c r="N2039" s="100"/>
    </x:row>
    <x:row r="2040" spans="1:14" s="5" customFormat="1" ht="19.5" customHeight="1">
      <x:c r="A2040" s="101" t="s">
        <x:v>533</x:v>
      </x:c>
      <x:c r="B2040" s="101"/>
      <x:c r="C2040" s="102"/>
      <x:c r="D2040" s="103"/>
      <x:c r="E2040" s="104"/>
      <x:c r="F2040" s="104">
        <x:f>SUM(F2017:F2039)</x:f>
        <x:v>221620</x:v>
      </x:c>
      <x:c r="G2040" s="104"/>
      <x:c r="H2040" s="104">
        <x:f>SUM(H2017:H2039)</x:f>
        <x:v>1195509</x:v>
      </x:c>
      <x:c r="I2040" s="104"/>
      <x:c r="J2040" s="104">
        <x:f>SUM(J2017:J2039)</x:f>
        <x:v>189979</x:v>
      </x:c>
      <x:c r="K2040" s="104"/>
      <x:c r="L2040" s="104">
        <x:f>SUM(F2040,H2040,J2040)</x:f>
        <x:v>1607108</x:v>
      </x:c>
      <x:c r="M2040" s="104"/>
      <x:c r="N2040" s="100"/>
    </x:row>
    <x:row r="2041" spans="1:14" s="5" customFormat="1" ht="19.5" customHeight="1">
      <x:c r="A2041" s="105"/>
      <x:c r="B2041" s="105"/>
      <x:c r="C2041" s="106"/>
      <x:c r="D2041" s="107"/>
      <x:c r="E2041" s="108"/>
      <x:c r="F2041" s="108"/>
      <x:c r="G2041" s="108"/>
      <x:c r="H2041" s="108"/>
      <x:c r="I2041" s="108"/>
      <x:c r="J2041" s="108"/>
      <x:c r="K2041" s="108"/>
      <x:c r="L2041" s="108"/>
      <x:c r="M2041" s="108"/>
      <x:c r="N2041" s="100"/>
    </x:row>
    <x:row r="2042" spans="1:14" s="5" customFormat="1" ht="23.899999999999999">
      <x:c r="A2042" s="113" t="s">
        <x:v>492</x:v>
      </x:c>
      <x:c r="B2042" s="96" t="s">
        <x:v>333</x:v>
      </x:c>
      <x:c r="C2042" s="97"/>
      <x:c r="D2042" s="98" t="s">
        <x:v>148</x:v>
      </x:c>
      <x:c r="E2042" s="99"/>
      <x:c r="F2042" s="99"/>
      <x:c r="G2042" s="99"/>
      <x:c r="H2042" s="99"/>
      <x:c r="I2042" s="99"/>
      <x:c r="J2042" s="99"/>
      <x:c r="K2042" s="99"/>
      <x:c r="L2042" s="99"/>
      <x:c r="M2042" s="99"/>
      <x:c r="N2042" s="100"/>
    </x:row>
    <x:row r="2043" spans="1:14" s="5" customFormat="1" ht="19.5" customHeight="1">
      <x:c r="A2043" s="101" t="s">
        <x:v>153</x:v>
      </x:c>
      <x:c r="B2043" s="101" t="s">
        <x:v>281</x:v>
      </x:c>
      <x:c r="C2043" s="102">
        <x:v>1.8</x:v>
      </x:c>
      <x:c r="D2043" s="103" t="s">
        <x:v>250</x:v>
      </x:c>
      <x:c r="E2043" s="104"/>
      <x:c r="F2043" s="104"/>
      <x:c r="G2043" s="104">
        <x:f>G2017</x:f>
        <x:v>189749</x:v>
      </x:c>
      <x:c r="H2043" s="104">
        <x:f t="shared" ref="H2043:H2058" si="370">INT(C2043*G2043)</x:f>
        <x:v>341548</x:v>
      </x:c>
      <x:c r="I2043" s="104"/>
      <x:c r="J2043" s="104"/>
      <x:c r="K2043" s="104">
        <x:f t="shared" ref="K2043:K2065" si="371">SUM(E2043,G2043,I2043)</x:f>
        <x:v>189749</x:v>
      </x:c>
      <x:c r="L2043" s="104">
        <x:f t="shared" ref="L2043:L2065" si="372">SUM(F2043,H2043,J2043)</x:f>
        <x:v>341548</x:v>
      </x:c>
      <x:c r="M2043" s="104"/>
      <x:c r="N2043" s="100"/>
    </x:row>
    <x:row r="2044" spans="1:14" s="5" customFormat="1" ht="19.5" customHeight="1">
      <x:c r="A2044" s="101" t="s">
        <x:v>862</x:v>
      </x:c>
      <x:c r="B2044" s="101" t="s">
        <x:v>281</x:v>
      </x:c>
      <x:c r="C2044" s="102">
        <x:v>0.28000000000000003</x:v>
      </x:c>
      <x:c r="D2044" s="103" t="s">
        <x:v>250</x:v>
      </x:c>
      <x:c r="E2044" s="104"/>
      <x:c r="F2044" s="104"/>
      <x:c r="G2044" s="104">
        <x:f>G2018</x:f>
        <x:v>148510</x:v>
      </x:c>
      <x:c r="H2044" s="104">
        <x:f t="shared" si="370"/>
        <x:v>41582</x:v>
      </x:c>
      <x:c r="I2044" s="104"/>
      <x:c r="J2044" s="104"/>
      <x:c r="K2044" s="104">
        <x:f t="shared" si="371"/>
        <x:v>148510</x:v>
      </x:c>
      <x:c r="L2044" s="104">
        <x:f t="shared" si="372"/>
        <x:v>41582</x:v>
      </x:c>
      <x:c r="M2044" s="104"/>
      <x:c r="N2044" s="100"/>
    </x:row>
    <x:row r="2045" spans="1:14" s="5" customFormat="1" ht="19.5" customHeight="1">
      <x:c r="A2045" s="101" t="s">
        <x:v>227</x:v>
      </x:c>
      <x:c r="B2045" s="101" t="s">
        <x:v>110</x:v>
      </x:c>
      <x:c r="C2045" s="102">
        <x:v>1.9399999999999999</x:v>
      </x:c>
      <x:c r="D2045" s="103" t="s">
        <x:v>220</x:v>
      </x:c>
      <x:c r="E2045" s="104">
        <x:f>E2019</x:f>
        <x:v>21820</x:v>
      </x:c>
      <x:c r="F2045" s="104">
        <x:f>INT(C2045*E2045)</x:f>
        <x:v>42330</x:v>
      </x:c>
      <x:c r="G2045" s="104">
        <x:f>G2019</x:f>
        <x:v>47849</x:v>
      </x:c>
      <x:c r="H2045" s="104">
        <x:f t="shared" si="370"/>
        <x:v>92827</x:v>
      </x:c>
      <x:c r="I2045" s="104">
        <x:f>I2019</x:f>
        <x:v>24867</x:v>
      </x:c>
      <x:c r="J2045" s="104">
        <x:f>INT(C2045*I2045)</x:f>
        <x:v>48241</x:v>
      </x:c>
      <x:c r="K2045" s="104">
        <x:f t="shared" si="371"/>
        <x:v>94536</x:v>
      </x:c>
      <x:c r="L2045" s="104">
        <x:f t="shared" si="372"/>
        <x:v>183398</x:v>
      </x:c>
      <x:c r="M2045" s="104"/>
      <x:c r="N2045" s="100"/>
    </x:row>
    <x:row r="2046" spans="1:14" s="5" customFormat="1" ht="19.5" customHeight="1">
      <x:c r="A2046" s="101" t="s">
        <x:v>550</x:v>
      </x:c>
      <x:c r="B2046" s="101" t="s">
        <x:v>193</x:v>
      </x:c>
      <x:c r="C2046" s="102">
        <x:v>0.39000000000000001</x:v>
      </x:c>
      <x:c r="D2046" s="103" t="s">
        <x:v>220</x:v>
      </x:c>
      <x:c r="E2046" s="104">
        <x:f>E2020</x:f>
        <x:v>12861</x:v>
      </x:c>
      <x:c r="F2046" s="104">
        <x:f>INT(C2046*E2046)</x:f>
        <x:v>5015</x:v>
      </x:c>
      <x:c r="G2046" s="104">
        <x:f>G2020</x:f>
        <x:v>47849</x:v>
      </x:c>
      <x:c r="H2046" s="104">
        <x:f t="shared" si="370"/>
        <x:v>18661</x:v>
      </x:c>
      <x:c r="I2046" s="104">
        <x:f>I2020</x:f>
        <x:v>54842</x:v>
      </x:c>
      <x:c r="J2046" s="104">
        <x:f>INT(C2046*I2046)</x:f>
        <x:v>21388</x:v>
      </x:c>
      <x:c r="K2046" s="104">
        <x:f t="shared" si="371"/>
        <x:v>115552</x:v>
      </x:c>
      <x:c r="L2046" s="104">
        <x:f t="shared" si="372"/>
        <x:v>45064</x:v>
      </x:c>
      <x:c r="M2046" s="104"/>
      <x:c r="N2046" s="100"/>
    </x:row>
    <x:row r="2047" spans="1:14" s="5" customFormat="1" ht="19.5" customHeight="1">
      <x:c r="A2047" s="101" t="s">
        <x:v>153</x:v>
      </x:c>
      <x:c r="B2047" s="101" t="s">
        <x:v>1251</x:v>
      </x:c>
      <x:c r="C2047" s="102">
        <x:f>ROUNDDOWN(C2043*0.7,3)</x:f>
        <x:v>1.26</x:v>
      </x:c>
      <x:c r="D2047" s="103" t="s">
        <x:v>250</x:v>
      </x:c>
      <x:c r="E2047" s="104"/>
      <x:c r="F2047" s="104"/>
      <x:c r="G2047" s="104">
        <x:f>G2043</x:f>
        <x:v>189749</x:v>
      </x:c>
      <x:c r="H2047" s="104">
        <x:f t="shared" si="370"/>
        <x:v>239083</x:v>
      </x:c>
      <x:c r="I2047" s="104"/>
      <x:c r="J2047" s="104"/>
      <x:c r="K2047" s="104">
        <x:f t="shared" si="371"/>
        <x:v>189749</x:v>
      </x:c>
      <x:c r="L2047" s="104">
        <x:f t="shared" si="372"/>
        <x:v>239083</x:v>
      </x:c>
      <x:c r="M2047" s="104"/>
      <x:c r="N2047" s="100"/>
    </x:row>
    <x:row r="2048" spans="1:14" s="5" customFormat="1" ht="19.5" customHeight="1">
      <x:c r="A2048" s="101" t="s">
        <x:v>862</x:v>
      </x:c>
      <x:c r="B2048" s="101" t="s">
        <x:v>1251</x:v>
      </x:c>
      <x:c r="C2048" s="102">
        <x:f>ROUNDDOWN(C2044*0.7,3)</x:f>
        <x:v>0.19600000000000001</x:v>
      </x:c>
      <x:c r="D2048" s="103" t="s">
        <x:v>250</x:v>
      </x:c>
      <x:c r="E2048" s="104"/>
      <x:c r="F2048" s="104"/>
      <x:c r="G2048" s="104">
        <x:f>G2044</x:f>
        <x:v>148510</x:v>
      </x:c>
      <x:c r="H2048" s="104">
        <x:f t="shared" si="370"/>
        <x:v>29107</x:v>
      </x:c>
      <x:c r="I2048" s="104"/>
      <x:c r="J2048" s="104"/>
      <x:c r="K2048" s="104">
        <x:f t="shared" si="371"/>
        <x:v>148510</x:v>
      </x:c>
      <x:c r="L2048" s="104">
        <x:f t="shared" si="372"/>
        <x:v>29107</x:v>
      </x:c>
      <x:c r="M2048" s="104"/>
      <x:c r="N2048" s="100"/>
    </x:row>
    <x:row r="2049" spans="1:14" s="5" customFormat="1" ht="19.5" customHeight="1">
      <x:c r="A2049" s="101" t="s">
        <x:v>227</x:v>
      </x:c>
      <x:c r="B2049" s="101" t="s">
        <x:v>1165</x:v>
      </x:c>
      <x:c r="C2049" s="102">
        <x:f>ROUNDDOWN(C2045*0.7,3)</x:f>
        <x:v>1.3580000000000001</x:v>
      </x:c>
      <x:c r="D2049" s="103" t="s">
        <x:v>220</x:v>
      </x:c>
      <x:c r="E2049" s="104">
        <x:f>E2045</x:f>
        <x:v>21820</x:v>
      </x:c>
      <x:c r="F2049" s="104">
        <x:f>INT(C2049*E2049)</x:f>
        <x:v>29631</x:v>
      </x:c>
      <x:c r="G2049" s="104">
        <x:f>G2045</x:f>
        <x:v>47849</x:v>
      </x:c>
      <x:c r="H2049" s="104">
        <x:f t="shared" si="370"/>
        <x:v>64978</x:v>
      </x:c>
      <x:c r="I2049" s="104">
        <x:f>I2045</x:f>
        <x:v>24867</x:v>
      </x:c>
      <x:c r="J2049" s="104">
        <x:f>INT(C2049*I2049)</x:f>
        <x:v>33769</x:v>
      </x:c>
      <x:c r="K2049" s="104">
        <x:f t="shared" si="371"/>
        <x:v>94536</x:v>
      </x:c>
      <x:c r="L2049" s="104">
        <x:f t="shared" si="372"/>
        <x:v>128378</x:v>
      </x:c>
      <x:c r="M2049" s="104"/>
      <x:c r="N2049" s="100"/>
    </x:row>
    <x:row r="2050" spans="1:14" s="5" customFormat="1" ht="19.5" customHeight="1">
      <x:c r="A2050" s="101" t="s">
        <x:v>550</x:v>
      </x:c>
      <x:c r="B2050" s="101" t="s">
        <x:v>1413</x:v>
      </x:c>
      <x:c r="C2050" s="102">
        <x:f>ROUNDDOWN(C2046*0.7,3)</x:f>
        <x:v>0.27300000000000002</x:v>
      </x:c>
      <x:c r="D2050" s="103" t="s">
        <x:v>220</x:v>
      </x:c>
      <x:c r="E2050" s="104">
        <x:f>E2046</x:f>
        <x:v>12861</x:v>
      </x:c>
      <x:c r="F2050" s="104">
        <x:f>INT(C2050*E2050)</x:f>
        <x:v>3511</x:v>
      </x:c>
      <x:c r="G2050" s="104">
        <x:f>G2046</x:f>
        <x:v>47849</x:v>
      </x:c>
      <x:c r="H2050" s="104">
        <x:f t="shared" si="370"/>
        <x:v>13062</x:v>
      </x:c>
      <x:c r="I2050" s="104">
        <x:f>I2046</x:f>
        <x:v>54842</x:v>
      </x:c>
      <x:c r="J2050" s="104">
        <x:f>INT(C2050*I2050)</x:f>
        <x:v>14971</x:v>
      </x:c>
      <x:c r="K2050" s="104">
        <x:f t="shared" si="371"/>
        <x:v>115552</x:v>
      </x:c>
      <x:c r="L2050" s="104">
        <x:f t="shared" si="372"/>
        <x:v>31544</x:v>
      </x:c>
      <x:c r="M2050" s="104"/>
      <x:c r="N2050" s="100"/>
    </x:row>
    <x:row r="2051" spans="1:14" s="5" customFormat="1" ht="19.5" customHeight="1">
      <x:c r="A2051" s="101" t="s">
        <x:v>153</x:v>
      </x:c>
      <x:c r="B2051" s="101" t="s">
        <x:v>229</x:v>
      </x:c>
      <x:c r="C2051" s="102">
        <x:v>0.96999999999999997</x:v>
      </x:c>
      <x:c r="D2051" s="103" t="s">
        <x:v>250</x:v>
      </x:c>
      <x:c r="E2051" s="104"/>
      <x:c r="F2051" s="104"/>
      <x:c r="G2051" s="104">
        <x:f>G2043</x:f>
        <x:v>189749</x:v>
      </x:c>
      <x:c r="H2051" s="104">
        <x:f t="shared" si="370"/>
        <x:v>184056</x:v>
      </x:c>
      <x:c r="I2051" s="104"/>
      <x:c r="J2051" s="104"/>
      <x:c r="K2051" s="104">
        <x:f t="shared" si="371"/>
        <x:v>189749</x:v>
      </x:c>
      <x:c r="L2051" s="104">
        <x:f t="shared" si="372"/>
        <x:v>184056</x:v>
      </x:c>
      <x:c r="M2051" s="104"/>
      <x:c r="N2051" s="100"/>
    </x:row>
    <x:row r="2052" spans="1:14" s="5" customFormat="1" ht="19.5" customHeight="1">
      <x:c r="A2052" s="101" t="s">
        <x:v>862</x:v>
      </x:c>
      <x:c r="B2052" s="101" t="s">
        <x:v>229</x:v>
      </x:c>
      <x:c r="C2052" s="102">
        <x:v>0.34999999999999998</x:v>
      </x:c>
      <x:c r="D2052" s="103" t="s">
        <x:v>250</x:v>
      </x:c>
      <x:c r="E2052" s="104"/>
      <x:c r="F2052" s="104"/>
      <x:c r="G2052" s="104">
        <x:f>G2044</x:f>
        <x:v>148510</x:v>
      </x:c>
      <x:c r="H2052" s="104">
        <x:f t="shared" si="370"/>
        <x:v>51978</x:v>
      </x:c>
      <x:c r="I2052" s="104"/>
      <x:c r="J2052" s="104"/>
      <x:c r="K2052" s="104">
        <x:f t="shared" si="371"/>
        <x:v>148510</x:v>
      </x:c>
      <x:c r="L2052" s="104">
        <x:f t="shared" si="372"/>
        <x:v>51978</x:v>
      </x:c>
      <x:c r="M2052" s="104"/>
      <x:c r="N2052" s="100"/>
    </x:row>
    <x:row r="2053" spans="1:14" s="5" customFormat="1" ht="19.5" customHeight="1">
      <x:c r="A2053" s="101" t="s">
        <x:v>227</x:v>
      </x:c>
      <x:c r="B2053" s="101" t="s">
        <x:v>1079</x:v>
      </x:c>
      <x:c r="C2053" s="102">
        <x:v>1.3899999999999999</x:v>
      </x:c>
      <x:c r="D2053" s="103" t="s">
        <x:v>220</x:v>
      </x:c>
      <x:c r="E2053" s="104">
        <x:f>E2057</x:f>
        <x:v>21820</x:v>
      </x:c>
      <x:c r="F2053" s="104">
        <x:f>INT(C2053*E2053)</x:f>
        <x:v>30329</x:v>
      </x:c>
      <x:c r="G2053" s="104">
        <x:f>G2057</x:f>
        <x:v>47849</x:v>
      </x:c>
      <x:c r="H2053" s="104">
        <x:f t="shared" si="370"/>
        <x:v>66510</x:v>
      </x:c>
      <x:c r="I2053" s="104">
        <x:f>I2057</x:f>
        <x:v>24867</x:v>
      </x:c>
      <x:c r="J2053" s="104">
        <x:f>INT(C2053*I2053)</x:f>
        <x:v>34565</x:v>
      </x:c>
      <x:c r="K2053" s="104">
        <x:f t="shared" si="371"/>
        <x:v>94536</x:v>
      </x:c>
      <x:c r="L2053" s="104">
        <x:f t="shared" si="372"/>
        <x:v>131404</x:v>
      </x:c>
      <x:c r="M2053" s="104"/>
      <x:c r="N2053" s="100"/>
    </x:row>
    <x:row r="2054" spans="1:14" s="5" customFormat="1" ht="19.5" customHeight="1">
      <x:c r="A2054" s="101" t="s">
        <x:v>550</x:v>
      </x:c>
      <x:c r="B2054" s="101" t="s">
        <x:v>193</x:v>
      </x:c>
      <x:c r="C2054" s="102">
        <x:v>0.5</x:v>
      </x:c>
      <x:c r="D2054" s="103" t="s">
        <x:v>220</x:v>
      </x:c>
      <x:c r="E2054" s="104">
        <x:f>E2050</x:f>
        <x:v>12861</x:v>
      </x:c>
      <x:c r="F2054" s="104">
        <x:f>INT(C2054*E2054)</x:f>
        <x:v>6430</x:v>
      </x:c>
      <x:c r="G2054" s="104">
        <x:f>G2050</x:f>
        <x:v>47849</x:v>
      </x:c>
      <x:c r="H2054" s="104">
        <x:f t="shared" si="370"/>
        <x:v>23924</x:v>
      </x:c>
      <x:c r="I2054" s="104">
        <x:f>I2050</x:f>
        <x:v>54842</x:v>
      </x:c>
      <x:c r="J2054" s="104">
        <x:f>INT(C2054*I2054)</x:f>
        <x:v>27421</x:v>
      </x:c>
      <x:c r="K2054" s="104">
        <x:f t="shared" si="371"/>
        <x:v>115552</x:v>
      </x:c>
      <x:c r="L2054" s="104">
        <x:f t="shared" si="372"/>
        <x:v>57775</x:v>
      </x:c>
      <x:c r="M2054" s="104"/>
      <x:c r="N2054" s="100"/>
    </x:row>
    <x:row r="2055" spans="1:14" s="5" customFormat="1" ht="19.5" customHeight="1">
      <x:c r="A2055" s="101" t="s">
        <x:v>153</x:v>
      </x:c>
      <x:c r="B2055" s="101" t="s">
        <x:v>1050</x:v>
      </x:c>
      <x:c r="C2055" s="102">
        <x:f>ROUNDDOWN(C2051*0.5,3)</x:f>
        <x:v>0.48499999999999999</x:v>
      </x:c>
      <x:c r="D2055" s="103" t="s">
        <x:v>250</x:v>
      </x:c>
      <x:c r="E2055" s="104"/>
      <x:c r="F2055" s="104"/>
      <x:c r="G2055" s="104">
        <x:f>G2047</x:f>
        <x:v>189749</x:v>
      </x:c>
      <x:c r="H2055" s="104">
        <x:f t="shared" si="370"/>
        <x:v>92028</x:v>
      </x:c>
      <x:c r="I2055" s="104"/>
      <x:c r="J2055" s="104"/>
      <x:c r="K2055" s="104">
        <x:f t="shared" si="371"/>
        <x:v>189749</x:v>
      </x:c>
      <x:c r="L2055" s="104">
        <x:f t="shared" si="372"/>
        <x:v>92028</x:v>
      </x:c>
      <x:c r="M2055" s="104"/>
      <x:c r="N2055" s="100"/>
    </x:row>
    <x:row r="2056" spans="1:14" s="5" customFormat="1" ht="19.5" customHeight="1">
      <x:c r="A2056" s="101" t="s">
        <x:v>862</x:v>
      </x:c>
      <x:c r="B2056" s="101" t="s">
        <x:v>1050</x:v>
      </x:c>
      <x:c r="C2056" s="102">
        <x:f>ROUNDDOWN(C2052*0.5,3)</x:f>
        <x:v>0.17499999999999999</x:v>
      </x:c>
      <x:c r="D2056" s="103" t="s">
        <x:v>250</x:v>
      </x:c>
      <x:c r="E2056" s="104"/>
      <x:c r="F2056" s="104"/>
      <x:c r="G2056" s="104">
        <x:f>G2048</x:f>
        <x:v>148510</x:v>
      </x:c>
      <x:c r="H2056" s="104">
        <x:f t="shared" si="370"/>
        <x:v>25989</x:v>
      </x:c>
      <x:c r="I2056" s="104"/>
      <x:c r="J2056" s="104"/>
      <x:c r="K2056" s="104">
        <x:f t="shared" si="371"/>
        <x:v>148510</x:v>
      </x:c>
      <x:c r="L2056" s="104">
        <x:f t="shared" si="372"/>
        <x:v>25989</x:v>
      </x:c>
      <x:c r="M2056" s="104"/>
      <x:c r="N2056" s="100"/>
    </x:row>
    <x:row r="2057" spans="1:14" s="5" customFormat="1" ht="19.5" customHeight="1">
      <x:c r="A2057" s="101" t="s">
        <x:v>227</x:v>
      </x:c>
      <x:c r="B2057" s="101" t="s">
        <x:v>1370</x:v>
      </x:c>
      <x:c r="C2057" s="102">
        <x:f>ROUNDDOWN(C2053*0.5,3)</x:f>
        <x:v>0.69499999999999995</x:v>
      </x:c>
      <x:c r="D2057" s="103" t="s">
        <x:v>220</x:v>
      </x:c>
      <x:c r="E2057" s="104">
        <x:f>E2031</x:f>
        <x:v>21820</x:v>
      </x:c>
      <x:c r="F2057" s="104">
        <x:f t="shared" ref="F2057:F2065" si="373">INT(C2057*E2057)</x:f>
        <x:v>15164</x:v>
      </x:c>
      <x:c r="G2057" s="104">
        <x:f>G2031</x:f>
        <x:v>47849</x:v>
      </x:c>
      <x:c r="H2057" s="104">
        <x:f t="shared" si="370"/>
        <x:v>33255</x:v>
      </x:c>
      <x:c r="I2057" s="104">
        <x:f>I2031</x:f>
        <x:v>24867</x:v>
      </x:c>
      <x:c r="J2057" s="104">
        <x:f>INT(C2057*I2057)</x:f>
        <x:v>17282</x:v>
      </x:c>
      <x:c r="K2057" s="104">
        <x:f t="shared" si="371"/>
        <x:v>94536</x:v>
      </x:c>
      <x:c r="L2057" s="104">
        <x:f t="shared" si="372"/>
        <x:v>65701</x:v>
      </x:c>
      <x:c r="M2057" s="104"/>
      <x:c r="N2057" s="100"/>
    </x:row>
    <x:row r="2058" spans="1:14" s="5" customFormat="1" ht="19.5" customHeight="1">
      <x:c r="A2058" s="101" t="s">
        <x:v>550</x:v>
      </x:c>
      <x:c r="B2058" s="101" t="s">
        <x:v>1257</x:v>
      </x:c>
      <x:c r="C2058" s="102">
        <x:f>ROUNDDOWN(C2054*0.5,3)</x:f>
        <x:v>0.25</x:v>
      </x:c>
      <x:c r="D2058" s="103" t="s">
        <x:v>220</x:v>
      </x:c>
      <x:c r="E2058" s="104">
        <x:f>E2054</x:f>
        <x:v>12861</x:v>
      </x:c>
      <x:c r="F2058" s="104">
        <x:f t="shared" si="373"/>
        <x:v>3215</x:v>
      </x:c>
      <x:c r="G2058" s="104">
        <x:f>G2054</x:f>
        <x:v>47849</x:v>
      </x:c>
      <x:c r="H2058" s="104">
        <x:f t="shared" si="370"/>
        <x:v>11962</x:v>
      </x:c>
      <x:c r="I2058" s="104">
        <x:f>I2054</x:f>
        <x:v>54842</x:v>
      </x:c>
      <x:c r="J2058" s="104">
        <x:f>INT(C2058*I2058)</x:f>
        <x:v>13710</x:v>
      </x:c>
      <x:c r="K2058" s="104">
        <x:f t="shared" si="371"/>
        <x:v>115552</x:v>
      </x:c>
      <x:c r="L2058" s="104">
        <x:f t="shared" si="372"/>
        <x:v>28887</x:v>
      </x:c>
      <x:c r="M2058" s="104"/>
      <x:c r="N2058" s="100"/>
    </x:row>
    <x:row r="2059" spans="1:14" s="5" customFormat="1" ht="19.5" customHeight="1">
      <x:c r="A2059" s="101" t="s">
        <x:v>332</x:v>
      </x:c>
      <x:c r="B2059" s="101" t="str">
        <x:f>B1226</x:f>
        <x:v>삼발이, L=2700</x:v>
      </x:c>
      <x:c r="C2059" s="101">
        <x:f>C1226</x:f>
        <x:v>1</x:v>
      </x:c>
      <x:c r="D2059" s="103" t="s">
        <x:v>261</x:v>
      </x:c>
      <x:c r="E2059" s="104">
        <x:f>E1226</x:f>
        <x:v>29900</x:v>
      </x:c>
      <x:c r="F2059" s="104">
        <x:f t="shared" si="373"/>
        <x:v>29900</x:v>
      </x:c>
      <x:c r="G2059" s="104"/>
      <x:c r="H2059" s="104"/>
      <x:c r="I2059" s="104"/>
      <x:c r="J2059" s="104"/>
      <x:c r="K2059" s="104">
        <x:f t="shared" si="371"/>
        <x:v>29900</x:v>
      </x:c>
      <x:c r="L2059" s="104">
        <x:f t="shared" si="372"/>
        <x:v>29900</x:v>
      </x:c>
      <x:c r="M2059" s="104"/>
      <x:c r="N2059" s="100"/>
    </x:row>
    <x:row r="2060" spans="1:14" s="5" customFormat="1" ht="19.5" customHeight="1">
      <x:c r="A2060" s="101" t="s">
        <x:v>748</x:v>
      </x:c>
      <x:c r="B2060" s="101" t="s">
        <x:v>86</x:v>
      </x:c>
      <x:c r="C2060" s="101">
        <x:f>C1227</x:f>
        <x:v>50</x:v>
      </x:c>
      <x:c r="D2060" s="103" t="s">
        <x:v>266</x:v>
      </x:c>
      <x:c r="E2060" s="104">
        <x:f>E2034</x:f>
        <x:v>400</x:v>
      </x:c>
      <x:c r="F2060" s="104">
        <x:f t="shared" si="373"/>
        <x:v>20000</x:v>
      </x:c>
      <x:c r="G2060" s="104"/>
      <x:c r="H2060" s="104"/>
      <x:c r="I2060" s="104"/>
      <x:c r="J2060" s="104"/>
      <x:c r="K2060" s="104">
        <x:f t="shared" si="371"/>
        <x:v>400</x:v>
      </x:c>
      <x:c r="L2060" s="104">
        <x:f t="shared" si="372"/>
        <x:v>20000</x:v>
      </x:c>
      <x:c r="M2060" s="104"/>
      <x:c r="N2060" s="100"/>
    </x:row>
    <x:row r="2061" spans="1:14" s="5" customFormat="1" ht="19.5" customHeight="1">
      <x:c r="A2061" s="101" t="s">
        <x:v>239</x:v>
      </x:c>
      <x:c r="B2061" s="101" t="s">
        <x:v>1232</x:v>
      </x:c>
      <x:c r="C2061" s="101">
        <x:f>C1228</x:f>
        <x:v>82.299999999999997</x:v>
      </x:c>
      <x:c r="D2061" s="103" t="s">
        <x:v>270</x:v>
      </x:c>
      <x:c r="E2061" s="104">
        <x:f>E2035</x:f>
        <x:v>33.299999999999997</x:v>
      </x:c>
      <x:c r="F2061" s="104">
        <x:f t="shared" si="373"/>
        <x:v>2740</x:v>
      </x:c>
      <x:c r="G2061" s="104"/>
      <x:c r="H2061" s="104"/>
      <x:c r="I2061" s="104"/>
      <x:c r="J2061" s="104"/>
      <x:c r="K2061" s="104">
        <x:f t="shared" si="371"/>
        <x:v>33.299999999999997</x:v>
      </x:c>
      <x:c r="L2061" s="104">
        <x:f t="shared" si="372"/>
        <x:v>2740</x:v>
      </x:c>
      <x:c r="M2061" s="104"/>
      <x:c r="N2061" s="100"/>
    </x:row>
    <x:row r="2062" spans="1:14" s="5" customFormat="1" ht="19.5" customHeight="1">
      <x:c r="A2062" s="101" t="s">
        <x:v>580</x:v>
      </x:c>
      <x:c r="B2062" s="101" t="s">
        <x:v>1337</x:v>
      </x:c>
      <x:c r="C2062" s="101">
        <x:f>C1229</x:f>
        <x:v>33.899999999999999</x:v>
      </x:c>
      <x:c r="D2062" s="103" t="s">
        <x:v>270</x:v>
      </x:c>
      <x:c r="E2062" s="104">
        <x:f>E2036</x:f>
        <x:v>131</x:v>
      </x:c>
      <x:c r="F2062" s="104">
        <x:f t="shared" si="373"/>
        <x:v>4440</x:v>
      </x:c>
      <x:c r="G2062" s="104"/>
      <x:c r="H2062" s="104"/>
      <x:c r="I2062" s="104"/>
      <x:c r="J2062" s="104"/>
      <x:c r="K2062" s="104">
        <x:f t="shared" si="371"/>
        <x:v>131</x:v>
      </x:c>
      <x:c r="L2062" s="104">
        <x:f t="shared" si="372"/>
        <x:v>4440</x:v>
      </x:c>
      <x:c r="M2062" s="104"/>
      <x:c r="N2062" s="100"/>
    </x:row>
    <x:row r="2063" spans="1:14" s="5" customFormat="1" ht="19.5" customHeight="1">
      <x:c r="A2063" s="101" t="s">
        <x:v>190</x:v>
      </x:c>
      <x:c r="B2063" s="101" t="s">
        <x:v>572</x:v>
      </x:c>
      <x:c r="C2063" s="101">
        <x:f>C1230</x:f>
        <x:v>5.7599999999999998</x:v>
      </x:c>
      <x:c r="D2063" s="103" t="s">
        <x:v>266</x:v>
      </x:c>
      <x:c r="E2063" s="104">
        <x:f>E2037</x:f>
        <x:v>1470</x:v>
      </x:c>
      <x:c r="F2063" s="104">
        <x:f t="shared" si="373"/>
        <x:v>8467</x:v>
      </x:c>
      <x:c r="G2063" s="104"/>
      <x:c r="H2063" s="104"/>
      <x:c r="I2063" s="104"/>
      <x:c r="J2063" s="104"/>
      <x:c r="K2063" s="104">
        <x:f t="shared" si="371"/>
        <x:v>1470</x:v>
      </x:c>
      <x:c r="L2063" s="104">
        <x:f t="shared" si="372"/>
        <x:v>8467</x:v>
      </x:c>
      <x:c r="M2063" s="104"/>
      <x:c r="N2063" s="100"/>
    </x:row>
    <x:row r="2064" spans="1:14" s="5" customFormat="1" ht="19.5" customHeight="1">
      <x:c r="A2064" s="101" t="s">
        <x:v>822</x:v>
      </x:c>
      <x:c r="B2064" s="101" t="s">
        <x:v>1042</x:v>
      </x:c>
      <x:c r="C2064" s="102">
        <x:v>2</x:v>
      </x:c>
      <x:c r="D2064" s="103" t="s">
        <x:v>148</x:v>
      </x:c>
      <x:c r="E2064" s="104">
        <x:f>E1231</x:f>
        <x:v>1107</x:v>
      </x:c>
      <x:c r="F2064" s="104">
        <x:f t="shared" si="373"/>
        <x:v>2214</x:v>
      </x:c>
      <x:c r="G2064" s="104">
        <x:f>G1231</x:f>
        <x:v>4121</x:v>
      </x:c>
      <x:c r="H2064" s="104">
        <x:f>INT(C2064*G2064)</x:f>
        <x:v>8242</x:v>
      </x:c>
      <x:c r="I2064" s="104">
        <x:f>I1231</x:f>
        <x:v>4723</x:v>
      </x:c>
      <x:c r="J2064" s="104">
        <x:f>INT(C2064*I2064)</x:f>
        <x:v>9446</x:v>
      </x:c>
      <x:c r="K2064" s="104">
        <x:f t="shared" si="371"/>
        <x:v>9951</x:v>
      </x:c>
      <x:c r="L2064" s="104">
        <x:f t="shared" si="372"/>
        <x:v>19902</x:v>
      </x:c>
      <x:c r="M2064" s="104"/>
      <x:c r="N2064" s="100"/>
    </x:row>
    <x:row r="2065" spans="1:14" s="5" customFormat="1" ht="19.5" customHeight="1">
      <x:c r="A2065" s="101" t="s">
        <x:v>540</x:v>
      </x:c>
      <x:c r="B2065" s="101" t="str">
        <x:f>B2039</x:f>
        <x:v>20톤트럭트레일러, 10km</x:v>
      </x:c>
      <x:c r="C2065" s="102">
        <x:v>2</x:v>
      </x:c>
      <x:c r="D2065" s="103" t="s">
        <x:v>148</x:v>
      </x:c>
      <x:c r="E2065" s="104">
        <x:f>E1232</x:f>
        <x:v>15326</x:v>
      </x:c>
      <x:c r="F2065" s="104">
        <x:f t="shared" si="373"/>
        <x:v>30652</x:v>
      </x:c>
      <x:c r="G2065" s="104">
        <x:f>G1232</x:f>
        <x:v>17464</x:v>
      </x:c>
      <x:c r="H2065" s="104">
        <x:f>INT(C2065*G2065)</x:f>
        <x:v>34928</x:v>
      </x:c>
      <x:c r="I2065" s="104">
        <x:f>I1232</x:f>
        <x:v>6875</x:v>
      </x:c>
      <x:c r="J2065" s="104">
        <x:f>INT(C2065*I2065)</x:f>
        <x:v>13750</x:v>
      </x:c>
      <x:c r="K2065" s="104">
        <x:f t="shared" si="371"/>
        <x:v>39665</x:v>
      </x:c>
      <x:c r="L2065" s="104">
        <x:f t="shared" si="372"/>
        <x:v>79330</x:v>
      </x:c>
      <x:c r="M2065" s="104"/>
      <x:c r="N2065" s="100"/>
    </x:row>
    <x:row r="2066" spans="1:14" s="5" customFormat="1" ht="19.5" customHeight="1">
      <x:c r="A2066" s="101" t="s">
        <x:v>533</x:v>
      </x:c>
      <x:c r="B2066" s="101"/>
      <x:c r="C2066" s="102"/>
      <x:c r="D2066" s="103"/>
      <x:c r="E2066" s="104"/>
      <x:c r="F2066" s="104">
        <x:f>SUM(F2043:F2065)</x:f>
        <x:v>234038</x:v>
      </x:c>
      <x:c r="G2066" s="104"/>
      <x:c r="H2066" s="104">
        <x:f>SUM(H2043:H2065)</x:f>
        <x:v>1373720</x:v>
      </x:c>
      <x:c r="I2066" s="104"/>
      <x:c r="J2066" s="104">
        <x:f>SUM(J2043:J2065)</x:f>
        <x:v>234543</x:v>
      </x:c>
      <x:c r="K2066" s="104"/>
      <x:c r="L2066" s="104">
        <x:f>SUM(F2066,H2066,J2066)</x:f>
        <x:v>1842301</x:v>
      </x:c>
      <x:c r="M2066" s="104"/>
      <x:c r="N2066" s="100"/>
    </x:row>
    <x:row r="2067" spans="1:14" s="5" customFormat="1" ht="19.5" customHeight="1">
      <x:c r="A2067" s="105"/>
      <x:c r="B2067" s="105"/>
      <x:c r="C2067" s="106"/>
      <x:c r="D2067" s="107"/>
      <x:c r="E2067" s="108"/>
      <x:c r="F2067" s="108"/>
      <x:c r="G2067" s="108"/>
      <x:c r="H2067" s="108"/>
      <x:c r="I2067" s="108"/>
      <x:c r="J2067" s="108"/>
      <x:c r="K2067" s="108"/>
      <x:c r="L2067" s="108"/>
      <x:c r="M2067" s="108"/>
      <x:c r="N2067" s="100"/>
    </x:row>
    <x:row r="2068" spans="1:14" s="5" customFormat="1" ht="23.899999999999999">
      <x:c r="A2068" s="113" t="s">
        <x:v>1341</x:v>
      </x:c>
      <x:c r="B2068" s="96" t="s">
        <x:v>325</x:v>
      </x:c>
      <x:c r="C2068" s="97"/>
      <x:c r="D2068" s="98" t="s">
        <x:v>148</x:v>
      </x:c>
      <x:c r="E2068" s="99"/>
      <x:c r="F2068" s="99"/>
      <x:c r="G2068" s="99"/>
      <x:c r="H2068" s="99"/>
      <x:c r="I2068" s="99"/>
      <x:c r="J2068" s="99"/>
      <x:c r="K2068" s="99"/>
      <x:c r="L2068" s="99"/>
      <x:c r="M2068" s="99"/>
      <x:c r="N2068" s="100"/>
    </x:row>
    <x:row r="2069" spans="1:14" s="5" customFormat="1" ht="19.5" customHeight="1">
      <x:c r="A2069" s="101" t="s">
        <x:v>153</x:v>
      </x:c>
      <x:c r="B2069" s="101" t="s">
        <x:v>281</x:v>
      </x:c>
      <x:c r="C2069" s="102">
        <x:v>2.02</x:v>
      </x:c>
      <x:c r="D2069" s="103" t="s">
        <x:v>250</x:v>
      </x:c>
      <x:c r="E2069" s="104"/>
      <x:c r="F2069" s="104"/>
      <x:c r="G2069" s="104">
        <x:f>G2043</x:f>
        <x:v>189749</x:v>
      </x:c>
      <x:c r="H2069" s="104">
        <x:f t="shared" ref="H2069:H2084" si="374">INT(C2069*G2069)</x:f>
        <x:v>383292</x:v>
      </x:c>
      <x:c r="I2069" s="104"/>
      <x:c r="J2069" s="104"/>
      <x:c r="K2069" s="104">
        <x:f t="shared" ref="K2069:K2091" si="375">SUM(E2069,G2069,I2069)</x:f>
        <x:v>189749</x:v>
      </x:c>
      <x:c r="L2069" s="104">
        <x:f t="shared" ref="L2069:L2091" si="376">SUM(F2069,H2069,J2069)</x:f>
        <x:v>383292</x:v>
      </x:c>
      <x:c r="M2069" s="104"/>
      <x:c r="N2069" s="100"/>
    </x:row>
    <x:row r="2070" spans="1:14" s="5" customFormat="1" ht="19.5" customHeight="1">
      <x:c r="A2070" s="101" t="s">
        <x:v>862</x:v>
      </x:c>
      <x:c r="B2070" s="101" t="s">
        <x:v>281</x:v>
      </x:c>
      <x:c r="C2070" s="102">
        <x:v>0.31</x:v>
      </x:c>
      <x:c r="D2070" s="103" t="s">
        <x:v>250</x:v>
      </x:c>
      <x:c r="E2070" s="104"/>
      <x:c r="F2070" s="104"/>
      <x:c r="G2070" s="104">
        <x:f>G2044</x:f>
        <x:v>148510</x:v>
      </x:c>
      <x:c r="H2070" s="104">
        <x:f t="shared" si="374"/>
        <x:v>46038</x:v>
      </x:c>
      <x:c r="I2070" s="104"/>
      <x:c r="J2070" s="104"/>
      <x:c r="K2070" s="104">
        <x:f t="shared" si="375"/>
        <x:v>148510</x:v>
      </x:c>
      <x:c r="L2070" s="104">
        <x:f t="shared" si="376"/>
        <x:v>46038</x:v>
      </x:c>
      <x:c r="M2070" s="104"/>
      <x:c r="N2070" s="100"/>
    </x:row>
    <x:row r="2071" spans="1:14" s="5" customFormat="1" ht="19.5" customHeight="1">
      <x:c r="A2071" s="101" t="s">
        <x:v>227</x:v>
      </x:c>
      <x:c r="B2071" s="101" t="s">
        <x:v>110</x:v>
      </x:c>
      <x:c r="C2071" s="102">
        <x:v>2.1400000000000001</x:v>
      </x:c>
      <x:c r="D2071" s="103" t="s">
        <x:v>220</x:v>
      </x:c>
      <x:c r="E2071" s="104">
        <x:f>E2045</x:f>
        <x:v>21820</x:v>
      </x:c>
      <x:c r="F2071" s="104">
        <x:f>INT(C2071*E2071)</x:f>
        <x:v>46694</x:v>
      </x:c>
      <x:c r="G2071" s="104">
        <x:f>G2045</x:f>
        <x:v>47849</x:v>
      </x:c>
      <x:c r="H2071" s="104">
        <x:f t="shared" si="374"/>
        <x:v>102396</x:v>
      </x:c>
      <x:c r="I2071" s="104">
        <x:f>I2045</x:f>
        <x:v>24867</x:v>
      </x:c>
      <x:c r="J2071" s="104">
        <x:f>INT(C2071*I2071)</x:f>
        <x:v>53215</x:v>
      </x:c>
      <x:c r="K2071" s="104">
        <x:f t="shared" si="375"/>
        <x:v>94536</x:v>
      </x:c>
      <x:c r="L2071" s="104">
        <x:f t="shared" si="376"/>
        <x:v>202305</x:v>
      </x:c>
      <x:c r="M2071" s="104"/>
      <x:c r="N2071" s="100"/>
    </x:row>
    <x:row r="2072" spans="1:14" s="5" customFormat="1" ht="19.5" customHeight="1">
      <x:c r="A2072" s="101" t="s">
        <x:v>550</x:v>
      </x:c>
      <x:c r="B2072" s="101" t="s">
        <x:v>217</x:v>
      </x:c>
      <x:c r="C2072" s="102">
        <x:v>0.42999999999999999</x:v>
      </x:c>
      <x:c r="D2072" s="103" t="s">
        <x:v>220</x:v>
      </x:c>
      <x:c r="E2072" s="104">
        <x:f>E1239</x:f>
        <x:v>16235</x:v>
      </x:c>
      <x:c r="F2072" s="104">
        <x:f>INT(C2072*E2072)</x:f>
        <x:v>6981</x:v>
      </x:c>
      <x:c r="G2072" s="104">
        <x:f>G1239</x:f>
        <x:v>47849</x:v>
      </x:c>
      <x:c r="H2072" s="104">
        <x:f t="shared" si="374"/>
        <x:v>20575</x:v>
      </x:c>
      <x:c r="I2072" s="104">
        <x:f>I1239</x:f>
        <x:v>52293</x:v>
      </x:c>
      <x:c r="J2072" s="104">
        <x:f>INT(C2072*I2072)</x:f>
        <x:v>22485</x:v>
      </x:c>
      <x:c r="K2072" s="104">
        <x:f t="shared" si="375"/>
        <x:v>116377</x:v>
      </x:c>
      <x:c r="L2072" s="104">
        <x:f t="shared" si="376"/>
        <x:v>50041</x:v>
      </x:c>
      <x:c r="M2072" s="104"/>
      <x:c r="N2072" s="100"/>
    </x:row>
    <x:row r="2073" spans="1:14" s="5" customFormat="1" ht="19.5" customHeight="1">
      <x:c r="A2073" s="101" t="s">
        <x:v>153</x:v>
      </x:c>
      <x:c r="B2073" s="101" t="s">
        <x:v>1251</x:v>
      </x:c>
      <x:c r="C2073" s="102">
        <x:f>ROUNDDOWN(C2069*0.7,3)</x:f>
        <x:v>1.4139999999999999</x:v>
      </x:c>
      <x:c r="D2073" s="103" t="s">
        <x:v>250</x:v>
      </x:c>
      <x:c r="E2073" s="104"/>
      <x:c r="F2073" s="104"/>
      <x:c r="G2073" s="104">
        <x:f>G2069</x:f>
        <x:v>189749</x:v>
      </x:c>
      <x:c r="H2073" s="104">
        <x:f t="shared" si="374"/>
        <x:v>268305</x:v>
      </x:c>
      <x:c r="I2073" s="104"/>
      <x:c r="J2073" s="104"/>
      <x:c r="K2073" s="104">
        <x:f t="shared" si="375"/>
        <x:v>189749</x:v>
      </x:c>
      <x:c r="L2073" s="104">
        <x:f t="shared" si="376"/>
        <x:v>268305</x:v>
      </x:c>
      <x:c r="M2073" s="104"/>
      <x:c r="N2073" s="100"/>
    </x:row>
    <x:row r="2074" spans="1:14" s="5" customFormat="1" ht="19.5" customHeight="1">
      <x:c r="A2074" s="101" t="s">
        <x:v>862</x:v>
      </x:c>
      <x:c r="B2074" s="101" t="s">
        <x:v>1251</x:v>
      </x:c>
      <x:c r="C2074" s="102">
        <x:f>ROUNDDOWN(C2070*0.7,3)</x:f>
        <x:v>0.217</x:v>
      </x:c>
      <x:c r="D2074" s="103" t="s">
        <x:v>250</x:v>
      </x:c>
      <x:c r="E2074" s="104"/>
      <x:c r="F2074" s="104"/>
      <x:c r="G2074" s="104">
        <x:f>G2070</x:f>
        <x:v>148510</x:v>
      </x:c>
      <x:c r="H2074" s="104">
        <x:f t="shared" si="374"/>
        <x:v>32226</x:v>
      </x:c>
      <x:c r="I2074" s="104"/>
      <x:c r="J2074" s="104"/>
      <x:c r="K2074" s="104">
        <x:f t="shared" si="375"/>
        <x:v>148510</x:v>
      </x:c>
      <x:c r="L2074" s="104">
        <x:f t="shared" si="376"/>
        <x:v>32226</x:v>
      </x:c>
      <x:c r="M2074" s="104"/>
      <x:c r="N2074" s="100"/>
    </x:row>
    <x:row r="2075" spans="1:14" s="5" customFormat="1" ht="19.5" customHeight="1">
      <x:c r="A2075" s="101" t="s">
        <x:v>227</x:v>
      </x:c>
      <x:c r="B2075" s="101" t="s">
        <x:v>1165</x:v>
      </x:c>
      <x:c r="C2075" s="102">
        <x:f>ROUNDDOWN(C2071*0.7,3)</x:f>
        <x:v>1.498</x:v>
      </x:c>
      <x:c r="D2075" s="103" t="s">
        <x:v>220</x:v>
      </x:c>
      <x:c r="E2075" s="104">
        <x:f>E2071</x:f>
        <x:v>21820</x:v>
      </x:c>
      <x:c r="F2075" s="104">
        <x:f>INT(C2075*E2075)</x:f>
        <x:v>32686</x:v>
      </x:c>
      <x:c r="G2075" s="104">
        <x:f>G2071</x:f>
        <x:v>47849</x:v>
      </x:c>
      <x:c r="H2075" s="104">
        <x:f t="shared" si="374"/>
        <x:v>71677</x:v>
      </x:c>
      <x:c r="I2075" s="104">
        <x:f>I2071</x:f>
        <x:v>24867</x:v>
      </x:c>
      <x:c r="J2075" s="104">
        <x:f>INT(C2075*I2075)</x:f>
        <x:v>37250</x:v>
      </x:c>
      <x:c r="K2075" s="104">
        <x:f t="shared" si="375"/>
        <x:v>94536</x:v>
      </x:c>
      <x:c r="L2075" s="104">
        <x:f t="shared" si="376"/>
        <x:v>141613</x:v>
      </x:c>
      <x:c r="M2075" s="104"/>
      <x:c r="N2075" s="100"/>
    </x:row>
    <x:row r="2076" spans="1:14" s="5" customFormat="1" ht="19.5" customHeight="1">
      <x:c r="A2076" s="101" t="s">
        <x:v>550</x:v>
      </x:c>
      <x:c r="B2076" s="101" t="s">
        <x:v>1101</x:v>
      </x:c>
      <x:c r="C2076" s="102">
        <x:f>ROUNDDOWN(C2072*0.7,3)</x:f>
        <x:v>0.30099999999999999</x:v>
      </x:c>
      <x:c r="D2076" s="103" t="s">
        <x:v>220</x:v>
      </x:c>
      <x:c r="E2076" s="104">
        <x:f>E2072</x:f>
        <x:v>16235</x:v>
      </x:c>
      <x:c r="F2076" s="104">
        <x:f>INT(C2076*E2076)</x:f>
        <x:v>4886</x:v>
      </x:c>
      <x:c r="G2076" s="104">
        <x:f>G2072</x:f>
        <x:v>47849</x:v>
      </x:c>
      <x:c r="H2076" s="104">
        <x:f t="shared" si="374"/>
        <x:v>14402</x:v>
      </x:c>
      <x:c r="I2076" s="104">
        <x:f>I2072</x:f>
        <x:v>52293</x:v>
      </x:c>
      <x:c r="J2076" s="104">
        <x:f>INT(C2076*I2076)</x:f>
        <x:v>15740</x:v>
      </x:c>
      <x:c r="K2076" s="104">
        <x:f t="shared" si="375"/>
        <x:v>116377</x:v>
      </x:c>
      <x:c r="L2076" s="104">
        <x:f t="shared" si="376"/>
        <x:v>35028</x:v>
      </x:c>
      <x:c r="M2076" s="104"/>
      <x:c r="N2076" s="100"/>
    </x:row>
    <x:row r="2077" spans="1:14" s="5" customFormat="1" ht="19.5" customHeight="1">
      <x:c r="A2077" s="101" t="s">
        <x:v>153</x:v>
      </x:c>
      <x:c r="B2077" s="101" t="s">
        <x:v>229</x:v>
      </x:c>
      <x:c r="C2077" s="102">
        <x:v>1.1100000000000001</x:v>
      </x:c>
      <x:c r="D2077" s="103" t="s">
        <x:v>250</x:v>
      </x:c>
      <x:c r="E2077" s="104"/>
      <x:c r="F2077" s="104"/>
      <x:c r="G2077" s="104">
        <x:f>G2069</x:f>
        <x:v>189749</x:v>
      </x:c>
      <x:c r="H2077" s="104">
        <x:f t="shared" si="374"/>
        <x:v>210621</x:v>
      </x:c>
      <x:c r="I2077" s="104"/>
      <x:c r="J2077" s="104"/>
      <x:c r="K2077" s="104">
        <x:f t="shared" si="375"/>
        <x:v>189749</x:v>
      </x:c>
      <x:c r="L2077" s="104">
        <x:f t="shared" si="376"/>
        <x:v>210621</x:v>
      </x:c>
      <x:c r="M2077" s="104"/>
      <x:c r="N2077" s="100"/>
    </x:row>
    <x:row r="2078" spans="1:14" s="5" customFormat="1" ht="19.5" customHeight="1">
      <x:c r="A2078" s="101" t="s">
        <x:v>862</x:v>
      </x:c>
      <x:c r="B2078" s="101" t="s">
        <x:v>229</x:v>
      </x:c>
      <x:c r="C2078" s="102">
        <x:v>0.38</x:v>
      </x:c>
      <x:c r="D2078" s="103" t="s">
        <x:v>250</x:v>
      </x:c>
      <x:c r="E2078" s="104"/>
      <x:c r="F2078" s="104"/>
      <x:c r="G2078" s="104">
        <x:f>G2070</x:f>
        <x:v>148510</x:v>
      </x:c>
      <x:c r="H2078" s="104">
        <x:f t="shared" si="374"/>
        <x:v>56433</x:v>
      </x:c>
      <x:c r="I2078" s="104"/>
      <x:c r="J2078" s="104"/>
      <x:c r="K2078" s="104">
        <x:f t="shared" si="375"/>
        <x:v>148510</x:v>
      </x:c>
      <x:c r="L2078" s="104">
        <x:f t="shared" si="376"/>
        <x:v>56433</x:v>
      </x:c>
      <x:c r="M2078" s="104"/>
      <x:c r="N2078" s="100"/>
    </x:row>
    <x:row r="2079" spans="1:14" s="5" customFormat="1" ht="19.5" customHeight="1">
      <x:c r="A2079" s="101" t="s">
        <x:v>227</x:v>
      </x:c>
      <x:c r="B2079" s="101" t="s">
        <x:v>1079</x:v>
      </x:c>
      <x:c r="C2079" s="102">
        <x:v>1.5600000000000001</x:v>
      </x:c>
      <x:c r="D2079" s="103" t="s">
        <x:v>220</x:v>
      </x:c>
      <x:c r="E2079" s="104">
        <x:f>E2083</x:f>
        <x:v>21820</x:v>
      </x:c>
      <x:c r="F2079" s="104">
        <x:f>INT(C2079*E2079)</x:f>
        <x:v>34039</x:v>
      </x:c>
      <x:c r="G2079" s="104">
        <x:f>G2083</x:f>
        <x:v>47849</x:v>
      </x:c>
      <x:c r="H2079" s="104">
        <x:f t="shared" si="374"/>
        <x:v>74644</x:v>
      </x:c>
      <x:c r="I2079" s="104">
        <x:f>I2083</x:f>
        <x:v>24867</x:v>
      </x:c>
      <x:c r="J2079" s="104">
        <x:f>INT(C2079*I2079)</x:f>
        <x:v>38792</x:v>
      </x:c>
      <x:c r="K2079" s="104">
        <x:f t="shared" si="375"/>
        <x:v>94536</x:v>
      </x:c>
      <x:c r="L2079" s="104">
        <x:f t="shared" si="376"/>
        <x:v>147475</x:v>
      </x:c>
      <x:c r="M2079" s="104"/>
      <x:c r="N2079" s="100"/>
    </x:row>
    <x:row r="2080" spans="1:14" s="5" customFormat="1" ht="19.5" customHeight="1">
      <x:c r="A2080" s="101" t="s">
        <x:v>550</x:v>
      </x:c>
      <x:c r="B2080" s="101" t="s">
        <x:v>217</x:v>
      </x:c>
      <x:c r="C2080" s="102">
        <x:v>0.57999999999999996</x:v>
      </x:c>
      <x:c r="D2080" s="103" t="s">
        <x:v>220</x:v>
      </x:c>
      <x:c r="E2080" s="104">
        <x:f>E2076</x:f>
        <x:v>16235</x:v>
      </x:c>
      <x:c r="F2080" s="104">
        <x:f>INT(C2080*E2080)</x:f>
        <x:v>9416</x:v>
      </x:c>
      <x:c r="G2080" s="104">
        <x:f>G2076</x:f>
        <x:v>47849</x:v>
      </x:c>
      <x:c r="H2080" s="104">
        <x:f t="shared" si="374"/>
        <x:v>27752</x:v>
      </x:c>
      <x:c r="I2080" s="104">
        <x:f>I2076</x:f>
        <x:v>52293</x:v>
      </x:c>
      <x:c r="J2080" s="104">
        <x:f>INT(C2080*I2080)</x:f>
        <x:v>30329</x:v>
      </x:c>
      <x:c r="K2080" s="104">
        <x:f t="shared" si="375"/>
        <x:v>116377</x:v>
      </x:c>
      <x:c r="L2080" s="104">
        <x:f t="shared" si="376"/>
        <x:v>67497</x:v>
      </x:c>
      <x:c r="M2080" s="104"/>
      <x:c r="N2080" s="100"/>
    </x:row>
    <x:row r="2081" spans="1:14" s="5" customFormat="1" ht="19.5" customHeight="1">
      <x:c r="A2081" s="101" t="s">
        <x:v>153</x:v>
      </x:c>
      <x:c r="B2081" s="101" t="s">
        <x:v>1050</x:v>
      </x:c>
      <x:c r="C2081" s="102">
        <x:f>ROUNDDOWN(C2077*0.5,3)</x:f>
        <x:v>0.55500000000000005</x:v>
      </x:c>
      <x:c r="D2081" s="103" t="s">
        <x:v>250</x:v>
      </x:c>
      <x:c r="E2081" s="104"/>
      <x:c r="F2081" s="104"/>
      <x:c r="G2081" s="104">
        <x:f>G2073</x:f>
        <x:v>189749</x:v>
      </x:c>
      <x:c r="H2081" s="104">
        <x:f t="shared" si="374"/>
        <x:v>105310</x:v>
      </x:c>
      <x:c r="I2081" s="104"/>
      <x:c r="J2081" s="104"/>
      <x:c r="K2081" s="104">
        <x:f t="shared" si="375"/>
        <x:v>189749</x:v>
      </x:c>
      <x:c r="L2081" s="104">
        <x:f t="shared" si="376"/>
        <x:v>105310</x:v>
      </x:c>
      <x:c r="M2081" s="104"/>
      <x:c r="N2081" s="100"/>
    </x:row>
    <x:row r="2082" spans="1:14" s="5" customFormat="1" ht="19.5" customHeight="1">
      <x:c r="A2082" s="101" t="s">
        <x:v>862</x:v>
      </x:c>
      <x:c r="B2082" s="101" t="s">
        <x:v>1050</x:v>
      </x:c>
      <x:c r="C2082" s="102">
        <x:f>ROUNDDOWN(C2078*0.5,3)</x:f>
        <x:v>0.19</x:v>
      </x:c>
      <x:c r="D2082" s="103" t="s">
        <x:v>250</x:v>
      </x:c>
      <x:c r="E2082" s="104"/>
      <x:c r="F2082" s="104"/>
      <x:c r="G2082" s="104">
        <x:f>G2074</x:f>
        <x:v>148510</x:v>
      </x:c>
      <x:c r="H2082" s="104">
        <x:f t="shared" si="374"/>
        <x:v>28216</x:v>
      </x:c>
      <x:c r="I2082" s="104"/>
      <x:c r="J2082" s="104"/>
      <x:c r="K2082" s="104">
        <x:f t="shared" si="375"/>
        <x:v>148510</x:v>
      </x:c>
      <x:c r="L2082" s="104">
        <x:f t="shared" si="376"/>
        <x:v>28216</x:v>
      </x:c>
      <x:c r="M2082" s="104"/>
      <x:c r="N2082" s="100"/>
    </x:row>
    <x:row r="2083" spans="1:14" s="5" customFormat="1" ht="19.5" customHeight="1">
      <x:c r="A2083" s="101" t="s">
        <x:v>227</x:v>
      </x:c>
      <x:c r="B2083" s="101" t="s">
        <x:v>1370</x:v>
      </x:c>
      <x:c r="C2083" s="102">
        <x:f>ROUNDDOWN(C2079*0.5,3)</x:f>
        <x:v>0.78000000000000003</x:v>
      </x:c>
      <x:c r="D2083" s="103" t="s">
        <x:v>220</x:v>
      </x:c>
      <x:c r="E2083" s="104">
        <x:f>E2057</x:f>
        <x:v>21820</x:v>
      </x:c>
      <x:c r="F2083" s="104">
        <x:f t="shared" ref="F2083:F2091" si="377">INT(C2083*E2083)</x:f>
        <x:v>17019</x:v>
      </x:c>
      <x:c r="G2083" s="104">
        <x:f>G2057</x:f>
        <x:v>47849</x:v>
      </x:c>
      <x:c r="H2083" s="104">
        <x:f t="shared" si="374"/>
        <x:v>37322</x:v>
      </x:c>
      <x:c r="I2083" s="104">
        <x:f>I2057</x:f>
        <x:v>24867</x:v>
      </x:c>
      <x:c r="J2083" s="104">
        <x:f>INT(C2083*I2083)</x:f>
        <x:v>19396</x:v>
      </x:c>
      <x:c r="K2083" s="104">
        <x:f t="shared" si="375"/>
        <x:v>94536</x:v>
      </x:c>
      <x:c r="L2083" s="104">
        <x:f t="shared" si="376"/>
        <x:v>73737</x:v>
      </x:c>
      <x:c r="M2083" s="104"/>
      <x:c r="N2083" s="100"/>
    </x:row>
    <x:row r="2084" spans="1:14" s="5" customFormat="1" ht="19.5" customHeight="1">
      <x:c r="A2084" s="101" t="s">
        <x:v>550</x:v>
      </x:c>
      <x:c r="B2084" s="101" t="s">
        <x:v>1292</x:v>
      </x:c>
      <x:c r="C2084" s="102">
        <x:f>ROUNDDOWN(C2080*0.5,3)</x:f>
        <x:v>0.28999999999999998</x:v>
      </x:c>
      <x:c r="D2084" s="103" t="s">
        <x:v>220</x:v>
      </x:c>
      <x:c r="E2084" s="104">
        <x:f>E2080</x:f>
        <x:v>16235</x:v>
      </x:c>
      <x:c r="F2084" s="104">
        <x:f t="shared" si="377"/>
        <x:v>4708</x:v>
      </x:c>
      <x:c r="G2084" s="104">
        <x:f>G2080</x:f>
        <x:v>47849</x:v>
      </x:c>
      <x:c r="H2084" s="104">
        <x:f t="shared" si="374"/>
        <x:v>13876</x:v>
      </x:c>
      <x:c r="I2084" s="104">
        <x:f>I2080</x:f>
        <x:v>52293</x:v>
      </x:c>
      <x:c r="J2084" s="104">
        <x:f>INT(C2084*I2084)</x:f>
        <x:v>15164</x:v>
      </x:c>
      <x:c r="K2084" s="104">
        <x:f t="shared" si="375"/>
        <x:v>116377</x:v>
      </x:c>
      <x:c r="L2084" s="104">
        <x:f t="shared" si="376"/>
        <x:v>33748</x:v>
      </x:c>
      <x:c r="M2084" s="104"/>
      <x:c r="N2084" s="100"/>
    </x:row>
    <x:row r="2085" spans="1:14" s="5" customFormat="1" ht="19.5" customHeight="1">
      <x:c r="A2085" s="101" t="s">
        <x:v>332</x:v>
      </x:c>
      <x:c r="B2085" s="101" t="str">
        <x:f>B1244</x:f>
        <x:v>삼발이, L=2700</x:v>
      </x:c>
      <x:c r="C2085" s="101">
        <x:f>C1244</x:f>
        <x:v>1</x:v>
      </x:c>
      <x:c r="D2085" s="103" t="s">
        <x:v>261</x:v>
      </x:c>
      <x:c r="E2085" s="104">
        <x:f>E1244</x:f>
        <x:v>29900</x:v>
      </x:c>
      <x:c r="F2085" s="104">
        <x:f t="shared" si="377"/>
        <x:v>29900</x:v>
      </x:c>
      <x:c r="G2085" s="104"/>
      <x:c r="H2085" s="104"/>
      <x:c r="I2085" s="104"/>
      <x:c r="J2085" s="104"/>
      <x:c r="K2085" s="104">
        <x:f t="shared" si="375"/>
        <x:v>29900</x:v>
      </x:c>
      <x:c r="L2085" s="104">
        <x:f t="shared" si="376"/>
        <x:v>29900</x:v>
      </x:c>
      <x:c r="M2085" s="104"/>
      <x:c r="N2085" s="100"/>
    </x:row>
    <x:row r="2086" spans="1:14" s="5" customFormat="1" ht="19.5" customHeight="1">
      <x:c r="A2086" s="101" t="s">
        <x:v>748</x:v>
      </x:c>
      <x:c r="B2086" s="101" t="s">
        <x:v>86</x:v>
      </x:c>
      <x:c r="C2086" s="101">
        <x:f>C1245</x:f>
        <x:v>60</x:v>
      </x:c>
      <x:c r="D2086" s="103" t="s">
        <x:v>266</x:v>
      </x:c>
      <x:c r="E2086" s="104">
        <x:f>E2060</x:f>
        <x:v>400</x:v>
      </x:c>
      <x:c r="F2086" s="104">
        <x:f t="shared" si="377"/>
        <x:v>24000</x:v>
      </x:c>
      <x:c r="G2086" s="104"/>
      <x:c r="H2086" s="104"/>
      <x:c r="I2086" s="104"/>
      <x:c r="J2086" s="104"/>
      <x:c r="K2086" s="104">
        <x:f t="shared" si="375"/>
        <x:v>400</x:v>
      </x:c>
      <x:c r="L2086" s="104">
        <x:f t="shared" si="376"/>
        <x:v>24000</x:v>
      </x:c>
      <x:c r="M2086" s="104"/>
      <x:c r="N2086" s="100"/>
    </x:row>
    <x:row r="2087" spans="1:14" s="5" customFormat="1" ht="19.5" customHeight="1">
      <x:c r="A2087" s="101" t="s">
        <x:v>239</x:v>
      </x:c>
      <x:c r="B2087" s="101" t="s">
        <x:v>1232</x:v>
      </x:c>
      <x:c r="C2087" s="101">
        <x:f>C1246</x:f>
        <x:v>118.7</x:v>
      </x:c>
      <x:c r="D2087" s="103" t="s">
        <x:v>270</x:v>
      </x:c>
      <x:c r="E2087" s="104">
        <x:f>E2061</x:f>
        <x:v>33.299999999999997</x:v>
      </x:c>
      <x:c r="F2087" s="104">
        <x:f t="shared" si="377"/>
        <x:v>3952</x:v>
      </x:c>
      <x:c r="G2087" s="104"/>
      <x:c r="H2087" s="104"/>
      <x:c r="I2087" s="104"/>
      <x:c r="J2087" s="104"/>
      <x:c r="K2087" s="104">
        <x:f t="shared" si="375"/>
        <x:v>33.299999999999997</x:v>
      </x:c>
      <x:c r="L2087" s="104">
        <x:f t="shared" si="376"/>
        <x:v>3952</x:v>
      </x:c>
      <x:c r="M2087" s="104"/>
      <x:c r="N2087" s="100"/>
    </x:row>
    <x:row r="2088" spans="1:14" s="5" customFormat="1" ht="19.5" customHeight="1">
      <x:c r="A2088" s="101" t="s">
        <x:v>580</x:v>
      </x:c>
      <x:c r="B2088" s="101" t="s">
        <x:v>1337</x:v>
      </x:c>
      <x:c r="C2088" s="101">
        <x:f>C1247</x:f>
        <x:v>53</x:v>
      </x:c>
      <x:c r="D2088" s="103" t="s">
        <x:v>270</x:v>
      </x:c>
      <x:c r="E2088" s="104">
        <x:f>E2062</x:f>
        <x:v>131</x:v>
      </x:c>
      <x:c r="F2088" s="104">
        <x:f t="shared" si="377"/>
        <x:v>6943</x:v>
      </x:c>
      <x:c r="G2088" s="104"/>
      <x:c r="H2088" s="104"/>
      <x:c r="I2088" s="104"/>
      <x:c r="J2088" s="104"/>
      <x:c r="K2088" s="104">
        <x:f t="shared" si="375"/>
        <x:v>131</x:v>
      </x:c>
      <x:c r="L2088" s="104">
        <x:f t="shared" si="376"/>
        <x:v>6943</x:v>
      </x:c>
      <x:c r="M2088" s="104"/>
      <x:c r="N2088" s="100"/>
    </x:row>
    <x:row r="2089" spans="1:14" s="5" customFormat="1" ht="19.5" customHeight="1">
      <x:c r="A2089" s="101" t="s">
        <x:v>190</x:v>
      </x:c>
      <x:c r="B2089" s="101" t="s">
        <x:v>572</x:v>
      </x:c>
      <x:c r="C2089" s="101">
        <x:f>C1248</x:f>
        <x:v>9</x:v>
      </x:c>
      <x:c r="D2089" s="103" t="s">
        <x:v>266</x:v>
      </x:c>
      <x:c r="E2089" s="104">
        <x:f>E2063</x:f>
        <x:v>1470</x:v>
      </x:c>
      <x:c r="F2089" s="104">
        <x:f t="shared" si="377"/>
        <x:v>13230</x:v>
      </x:c>
      <x:c r="G2089" s="104"/>
      <x:c r="H2089" s="104"/>
      <x:c r="I2089" s="104"/>
      <x:c r="J2089" s="104"/>
      <x:c r="K2089" s="104">
        <x:f t="shared" si="375"/>
        <x:v>1470</x:v>
      </x:c>
      <x:c r="L2089" s="104">
        <x:f t="shared" si="376"/>
        <x:v>13230</x:v>
      </x:c>
      <x:c r="M2089" s="104"/>
      <x:c r="N2089" s="100"/>
    </x:row>
    <x:row r="2090" spans="1:14" s="5" customFormat="1" ht="19.5" customHeight="1">
      <x:c r="A2090" s="101" t="s">
        <x:v>822</x:v>
      </x:c>
      <x:c r="B2090" s="101" t="str">
        <x:f>B1249</x:f>
        <x:v>타이어크레인 30톤</x:v>
      </x:c>
      <x:c r="C2090" s="102">
        <x:v>2</x:v>
      </x:c>
      <x:c r="D2090" s="103" t="s">
        <x:v>148</x:v>
      </x:c>
      <x:c r="E2090" s="104">
        <x:f>E1249</x:f>
        <x:v>1623</x:v>
      </x:c>
      <x:c r="F2090" s="104">
        <x:f t="shared" si="377"/>
        <x:v>3246</x:v>
      </x:c>
      <x:c r="G2090" s="104">
        <x:f>G1249</x:f>
        <x:v>4784</x:v>
      </x:c>
      <x:c r="H2090" s="104">
        <x:f>INT(C2090*G2090)</x:f>
        <x:v>9568</x:v>
      </x:c>
      <x:c r="I2090" s="104">
        <x:f>I1249</x:f>
        <x:v>5229</x:v>
      </x:c>
      <x:c r="J2090" s="104">
        <x:f>INT(C2090*I2090)</x:f>
        <x:v>10458</x:v>
      </x:c>
      <x:c r="K2090" s="104">
        <x:f t="shared" si="375"/>
        <x:v>11636</x:v>
      </x:c>
      <x:c r="L2090" s="104">
        <x:f t="shared" si="376"/>
        <x:v>23272</x:v>
      </x:c>
      <x:c r="M2090" s="104"/>
      <x:c r="N2090" s="100"/>
    </x:row>
    <x:row r="2091" spans="1:14" s="5" customFormat="1" ht="19.5" customHeight="1">
      <x:c r="A2091" s="101" t="s">
        <x:v>540</x:v>
      </x:c>
      <x:c r="B2091" s="101" t="str">
        <x:f>B1250</x:f>
        <x:v>30톤트럭트레일, 10km</x:v>
      </x:c>
      <x:c r="C2091" s="102">
        <x:v>2</x:v>
      </x:c>
      <x:c r="D2091" s="103" t="s">
        <x:v>148</x:v>
      </x:c>
      <x:c r="E2091" s="104">
        <x:f>E1250</x:f>
        <x:v>29013</x:v>
      </x:c>
      <x:c r="F2091" s="104">
        <x:f t="shared" si="377"/>
        <x:v>58026</x:v>
      </x:c>
      <x:c r="G2091" s="104">
        <x:f>G1250</x:f>
        <x:v>31716</x:v>
      </x:c>
      <x:c r="H2091" s="104">
        <x:f>INT(C2091*G2091)</x:f>
        <x:v>63432</x:v>
      </x:c>
      <x:c r="I2091" s="104">
        <x:f>I1250</x:f>
        <x:v>16824</x:v>
      </x:c>
      <x:c r="J2091" s="104">
        <x:f>INT(C2091*I2091)</x:f>
        <x:v>33648</x:v>
      </x:c>
      <x:c r="K2091" s="104">
        <x:f t="shared" si="375"/>
        <x:v>77553</x:v>
      </x:c>
      <x:c r="L2091" s="104">
        <x:f t="shared" si="376"/>
        <x:v>155106</x:v>
      </x:c>
      <x:c r="M2091" s="104"/>
      <x:c r="N2091" s="100"/>
    </x:row>
    <x:row r="2092" spans="1:14" s="5" customFormat="1" ht="19.5" customHeight="1">
      <x:c r="A2092" s="101" t="s">
        <x:v>533</x:v>
      </x:c>
      <x:c r="B2092" s="101"/>
      <x:c r="C2092" s="102"/>
      <x:c r="D2092" s="103"/>
      <x:c r="E2092" s="104"/>
      <x:c r="F2092" s="104">
        <x:f>SUM(F2069:F2091)</x:f>
        <x:v>295726</x:v>
      </x:c>
      <x:c r="G2092" s="104"/>
      <x:c r="H2092" s="104">
        <x:f>SUM(H2069:H2091)</x:f>
        <x:v>1566085</x:v>
      </x:c>
      <x:c r="I2092" s="104"/>
      <x:c r="J2092" s="104">
        <x:f>SUM(J2069:J2091)</x:f>
        <x:v>276477</x:v>
      </x:c>
      <x:c r="K2092" s="104"/>
      <x:c r="L2092" s="104">
        <x:f>SUM(F2092,H2092,J2092)</x:f>
        <x:v>2138288</x:v>
      </x:c>
      <x:c r="M2092" s="104"/>
      <x:c r="N2092" s="100"/>
    </x:row>
    <x:row r="2093" spans="1:14" s="5" customFormat="1" ht="19.5" customHeight="1">
      <x:c r="A2093" s="105"/>
      <x:c r="B2093" s="105"/>
      <x:c r="C2093" s="106"/>
      <x:c r="D2093" s="107"/>
      <x:c r="E2093" s="108"/>
      <x:c r="F2093" s="108"/>
      <x:c r="G2093" s="108"/>
      <x:c r="H2093" s="108"/>
      <x:c r="I2093" s="108"/>
      <x:c r="J2093" s="108"/>
      <x:c r="K2093" s="108"/>
      <x:c r="L2093" s="108"/>
      <x:c r="M2093" s="108"/>
      <x:c r="N2093" s="100"/>
    </x:row>
    <x:row r="2094" spans="1:14" s="5" customFormat="1" ht="23.899999999999999">
      <x:c r="A2094" s="113" t="s">
        <x:v>1332</x:v>
      </x:c>
      <x:c r="B2094" s="96" t="s">
        <x:v>290</x:v>
      </x:c>
      <x:c r="C2094" s="97"/>
      <x:c r="D2094" s="98" t="s">
        <x:v>148</x:v>
      </x:c>
      <x:c r="E2094" s="99"/>
      <x:c r="F2094" s="99"/>
      <x:c r="G2094" s="99"/>
      <x:c r="H2094" s="99"/>
      <x:c r="I2094" s="99"/>
      <x:c r="J2094" s="99"/>
      <x:c r="K2094" s="99"/>
      <x:c r="L2094" s="99"/>
      <x:c r="M2094" s="99"/>
      <x:c r="N2094" s="100"/>
    </x:row>
    <x:row r="2095" spans="1:14" s="5" customFormat="1" ht="19.5" customHeight="1">
      <x:c r="A2095" s="101" t="s">
        <x:v>153</x:v>
      </x:c>
      <x:c r="B2095" s="101" t="s">
        <x:v>281</x:v>
      </x:c>
      <x:c r="C2095" s="102">
        <x:v>2.25</x:v>
      </x:c>
      <x:c r="D2095" s="103" t="s">
        <x:v>250</x:v>
      </x:c>
      <x:c r="E2095" s="104"/>
      <x:c r="F2095" s="104"/>
      <x:c r="G2095" s="104">
        <x:f>G2069</x:f>
        <x:v>189749</x:v>
      </x:c>
      <x:c r="H2095" s="104">
        <x:f t="shared" ref="H2095:H2110" si="378">INT(C2095*G2095)</x:f>
        <x:v>426935</x:v>
      </x:c>
      <x:c r="I2095" s="104"/>
      <x:c r="J2095" s="104"/>
      <x:c r="K2095" s="104">
        <x:f t="shared" ref="K2095:K2117" si="379">SUM(E2095,G2095,I2095)</x:f>
        <x:v>189749</x:v>
      </x:c>
      <x:c r="L2095" s="104">
        <x:f t="shared" ref="L2095:L2117" si="380">SUM(F2095,H2095,J2095)</x:f>
        <x:v>426935</x:v>
      </x:c>
      <x:c r="M2095" s="104"/>
      <x:c r="N2095" s="100"/>
    </x:row>
    <x:row r="2096" spans="1:14" s="5" customFormat="1" ht="19.5" customHeight="1">
      <x:c r="A2096" s="101" t="s">
        <x:v>862</x:v>
      </x:c>
      <x:c r="B2096" s="101" t="s">
        <x:v>281</x:v>
      </x:c>
      <x:c r="C2096" s="102">
        <x:v>0.34000000000000002</x:v>
      </x:c>
      <x:c r="D2096" s="103" t="s">
        <x:v>250</x:v>
      </x:c>
      <x:c r="E2096" s="104"/>
      <x:c r="F2096" s="104"/>
      <x:c r="G2096" s="104">
        <x:f>G2070</x:f>
        <x:v>148510</x:v>
      </x:c>
      <x:c r="H2096" s="104">
        <x:f t="shared" si="378"/>
        <x:v>50493</x:v>
      </x:c>
      <x:c r="I2096" s="104"/>
      <x:c r="J2096" s="104"/>
      <x:c r="K2096" s="104">
        <x:f t="shared" si="379"/>
        <x:v>148510</x:v>
      </x:c>
      <x:c r="L2096" s="104">
        <x:f t="shared" si="380"/>
        <x:v>50493</x:v>
      </x:c>
      <x:c r="M2096" s="104"/>
      <x:c r="N2096" s="100"/>
    </x:row>
    <x:row r="2097" spans="1:14" s="5" customFormat="1" ht="19.5" customHeight="1">
      <x:c r="A2097" s="101" t="s">
        <x:v>227</x:v>
      </x:c>
      <x:c r="B2097" s="101" t="s">
        <x:v>110</x:v>
      </x:c>
      <x:c r="C2097" s="102">
        <x:v>2.3399999999999999</x:v>
      </x:c>
      <x:c r="D2097" s="103" t="s">
        <x:v>220</x:v>
      </x:c>
      <x:c r="E2097" s="104">
        <x:f>E2071</x:f>
        <x:v>21820</x:v>
      </x:c>
      <x:c r="F2097" s="104">
        <x:f>INT(C2097*E2097)</x:f>
        <x:v>51058</x:v>
      </x:c>
      <x:c r="G2097" s="104">
        <x:f>G2071</x:f>
        <x:v>47849</x:v>
      </x:c>
      <x:c r="H2097" s="104">
        <x:f t="shared" si="378"/>
        <x:v>111966</x:v>
      </x:c>
      <x:c r="I2097" s="104">
        <x:f>I2071</x:f>
        <x:v>24867</x:v>
      </x:c>
      <x:c r="J2097" s="104">
        <x:f>INT(C2097*I2097)</x:f>
        <x:v>58188</x:v>
      </x:c>
      <x:c r="K2097" s="104">
        <x:f t="shared" si="379"/>
        <x:v>94536</x:v>
      </x:c>
      <x:c r="L2097" s="104">
        <x:f t="shared" si="380"/>
        <x:v>221212</x:v>
      </x:c>
      <x:c r="M2097" s="104"/>
      <x:c r="N2097" s="100"/>
    </x:row>
    <x:row r="2098" spans="1:14" s="5" customFormat="1" ht="19.5" customHeight="1">
      <x:c r="A2098" s="101" t="s">
        <x:v>550</x:v>
      </x:c>
      <x:c r="B2098" s="101" t="s">
        <x:v>217</x:v>
      </x:c>
      <x:c r="C2098" s="102">
        <x:v>0.46999999999999997</x:v>
      </x:c>
      <x:c r="D2098" s="103" t="s">
        <x:v>220</x:v>
      </x:c>
      <x:c r="E2098" s="104">
        <x:f>E2072</x:f>
        <x:v>16235</x:v>
      </x:c>
      <x:c r="F2098" s="104">
        <x:f>INT(C2098*E2098)</x:f>
        <x:v>7630</x:v>
      </x:c>
      <x:c r="G2098" s="104">
        <x:f>G2072</x:f>
        <x:v>47849</x:v>
      </x:c>
      <x:c r="H2098" s="104">
        <x:f t="shared" si="378"/>
        <x:v>22489</x:v>
      </x:c>
      <x:c r="I2098" s="104">
        <x:f>I2072</x:f>
        <x:v>52293</x:v>
      </x:c>
      <x:c r="J2098" s="104">
        <x:f>INT(C2098*I2098)</x:f>
        <x:v>24577</x:v>
      </x:c>
      <x:c r="K2098" s="104">
        <x:f t="shared" si="379"/>
        <x:v>116377</x:v>
      </x:c>
      <x:c r="L2098" s="104">
        <x:f t="shared" si="380"/>
        <x:v>54696</x:v>
      </x:c>
      <x:c r="M2098" s="104"/>
      <x:c r="N2098" s="100"/>
    </x:row>
    <x:row r="2099" spans="1:14" s="5" customFormat="1" ht="19.5" customHeight="1">
      <x:c r="A2099" s="101" t="s">
        <x:v>153</x:v>
      </x:c>
      <x:c r="B2099" s="101" t="s">
        <x:v>1251</x:v>
      </x:c>
      <x:c r="C2099" s="102">
        <x:f>ROUNDDOWN(C2095*0.7,3)</x:f>
        <x:v>1.575</x:v>
      </x:c>
      <x:c r="D2099" s="103" t="s">
        <x:v>250</x:v>
      </x:c>
      <x:c r="E2099" s="104"/>
      <x:c r="F2099" s="104"/>
      <x:c r="G2099" s="104">
        <x:f>G2095</x:f>
        <x:v>189749</x:v>
      </x:c>
      <x:c r="H2099" s="104">
        <x:f t="shared" si="378"/>
        <x:v>298854</x:v>
      </x:c>
      <x:c r="I2099" s="104"/>
      <x:c r="J2099" s="104"/>
      <x:c r="K2099" s="104">
        <x:f t="shared" si="379"/>
        <x:v>189749</x:v>
      </x:c>
      <x:c r="L2099" s="104">
        <x:f t="shared" si="380"/>
        <x:v>298854</x:v>
      </x:c>
      <x:c r="M2099" s="104"/>
      <x:c r="N2099" s="100"/>
    </x:row>
    <x:row r="2100" spans="1:14" s="5" customFormat="1" ht="19.5" customHeight="1">
      <x:c r="A2100" s="101" t="s">
        <x:v>862</x:v>
      </x:c>
      <x:c r="B2100" s="101" t="s">
        <x:v>1251</x:v>
      </x:c>
      <x:c r="C2100" s="102">
        <x:f>ROUNDDOWN(C2096*0.7,3)</x:f>
        <x:v>0.23799999999999999</x:v>
      </x:c>
      <x:c r="D2100" s="103" t="s">
        <x:v>250</x:v>
      </x:c>
      <x:c r="E2100" s="104"/>
      <x:c r="F2100" s="104"/>
      <x:c r="G2100" s="104">
        <x:f>G2096</x:f>
        <x:v>148510</x:v>
      </x:c>
      <x:c r="H2100" s="104">
        <x:f t="shared" si="378"/>
        <x:v>35345</x:v>
      </x:c>
      <x:c r="I2100" s="104"/>
      <x:c r="J2100" s="104"/>
      <x:c r="K2100" s="104">
        <x:f t="shared" si="379"/>
        <x:v>148510</x:v>
      </x:c>
      <x:c r="L2100" s="104">
        <x:f t="shared" si="380"/>
        <x:v>35345</x:v>
      </x:c>
      <x:c r="M2100" s="104"/>
      <x:c r="N2100" s="100"/>
    </x:row>
    <x:row r="2101" spans="1:14" s="5" customFormat="1" ht="19.5" customHeight="1">
      <x:c r="A2101" s="101" t="s">
        <x:v>227</x:v>
      </x:c>
      <x:c r="B2101" s="101" t="s">
        <x:v>1165</x:v>
      </x:c>
      <x:c r="C2101" s="102">
        <x:f>ROUNDDOWN(C2097*0.7,3)</x:f>
        <x:v>1.6379999999999999</x:v>
      </x:c>
      <x:c r="D2101" s="103" t="s">
        <x:v>220</x:v>
      </x:c>
      <x:c r="E2101" s="104">
        <x:f>E2097</x:f>
        <x:v>21820</x:v>
      </x:c>
      <x:c r="F2101" s="104">
        <x:f>INT(C2101*E2101)</x:f>
        <x:v>35741</x:v>
      </x:c>
      <x:c r="G2101" s="104">
        <x:f>G2097</x:f>
        <x:v>47849</x:v>
      </x:c>
      <x:c r="H2101" s="104">
        <x:f t="shared" si="378"/>
        <x:v>78376</x:v>
      </x:c>
      <x:c r="I2101" s="104">
        <x:f>I2097</x:f>
        <x:v>24867</x:v>
      </x:c>
      <x:c r="J2101" s="104">
        <x:f>INT(C2101*I2101)</x:f>
        <x:v>40732</x:v>
      </x:c>
      <x:c r="K2101" s="104">
        <x:f t="shared" si="379"/>
        <x:v>94536</x:v>
      </x:c>
      <x:c r="L2101" s="104">
        <x:f t="shared" si="380"/>
        <x:v>154849</x:v>
      </x:c>
      <x:c r="M2101" s="104"/>
      <x:c r="N2101" s="100"/>
    </x:row>
    <x:row r="2102" spans="1:14" s="5" customFormat="1" ht="19.5" customHeight="1">
      <x:c r="A2102" s="101" t="s">
        <x:v>550</x:v>
      </x:c>
      <x:c r="B2102" s="101" t="s">
        <x:v>1101</x:v>
      </x:c>
      <x:c r="C2102" s="102">
        <x:f>ROUNDDOWN(C2098*0.7,3)</x:f>
        <x:v>0.32900000000000001</x:v>
      </x:c>
      <x:c r="D2102" s="103" t="s">
        <x:v>220</x:v>
      </x:c>
      <x:c r="E2102" s="104">
        <x:f>E2098</x:f>
        <x:v>16235</x:v>
      </x:c>
      <x:c r="F2102" s="104">
        <x:f>INT(C2102*E2102)</x:f>
        <x:v>5341</x:v>
      </x:c>
      <x:c r="G2102" s="104">
        <x:f>G2098</x:f>
        <x:v>47849</x:v>
      </x:c>
      <x:c r="H2102" s="104">
        <x:f t="shared" si="378"/>
        <x:v>15742</x:v>
      </x:c>
      <x:c r="I2102" s="104">
        <x:f>I2098</x:f>
        <x:v>52293</x:v>
      </x:c>
      <x:c r="J2102" s="104">
        <x:f>INT(C2102*I2102)</x:f>
        <x:v>17204</x:v>
      </x:c>
      <x:c r="K2102" s="104">
        <x:f t="shared" si="379"/>
        <x:v>116377</x:v>
      </x:c>
      <x:c r="L2102" s="104">
        <x:f t="shared" si="380"/>
        <x:v>38287</x:v>
      </x:c>
      <x:c r="M2102" s="104"/>
      <x:c r="N2102" s="100"/>
    </x:row>
    <x:row r="2103" spans="1:14" s="5" customFormat="1" ht="19.5" customHeight="1">
      <x:c r="A2103" s="101" t="s">
        <x:v>153</x:v>
      </x:c>
      <x:c r="B2103" s="101" t="s">
        <x:v>229</x:v>
      </x:c>
      <x:c r="C2103" s="102">
        <x:v>1.24</x:v>
      </x:c>
      <x:c r="D2103" s="103" t="s">
        <x:v>250</x:v>
      </x:c>
      <x:c r="E2103" s="104"/>
      <x:c r="F2103" s="104"/>
      <x:c r="G2103" s="104">
        <x:f>G2095</x:f>
        <x:v>189749</x:v>
      </x:c>
      <x:c r="H2103" s="104">
        <x:f t="shared" si="378"/>
        <x:v>235288</x:v>
      </x:c>
      <x:c r="I2103" s="104"/>
      <x:c r="J2103" s="104"/>
      <x:c r="K2103" s="104">
        <x:f t="shared" si="379"/>
        <x:v>189749</x:v>
      </x:c>
      <x:c r="L2103" s="104">
        <x:f t="shared" si="380"/>
        <x:v>235288</x:v>
      </x:c>
      <x:c r="M2103" s="104"/>
      <x:c r="N2103" s="100"/>
    </x:row>
    <x:row r="2104" spans="1:14" s="5" customFormat="1" ht="19.5" customHeight="1">
      <x:c r="A2104" s="101" t="s">
        <x:v>862</x:v>
      </x:c>
      <x:c r="B2104" s="101" t="s">
        <x:v>229</x:v>
      </x:c>
      <x:c r="C2104" s="102">
        <x:v>0.42999999999999999</x:v>
      </x:c>
      <x:c r="D2104" s="103" t="s">
        <x:v>250</x:v>
      </x:c>
      <x:c r="E2104" s="104"/>
      <x:c r="F2104" s="104"/>
      <x:c r="G2104" s="104">
        <x:f>G2096</x:f>
        <x:v>148510</x:v>
      </x:c>
      <x:c r="H2104" s="104">
        <x:f t="shared" si="378"/>
        <x:v>63859</x:v>
      </x:c>
      <x:c r="I2104" s="104"/>
      <x:c r="J2104" s="104"/>
      <x:c r="K2104" s="104">
        <x:f t="shared" si="379"/>
        <x:v>148510</x:v>
      </x:c>
      <x:c r="L2104" s="104">
        <x:f t="shared" si="380"/>
        <x:v>63859</x:v>
      </x:c>
      <x:c r="M2104" s="104"/>
      <x:c r="N2104" s="100"/>
    </x:row>
    <x:row r="2105" spans="1:14" s="5" customFormat="1" ht="19.5" customHeight="1">
      <x:c r="A2105" s="101" t="s">
        <x:v>227</x:v>
      </x:c>
      <x:c r="B2105" s="101" t="s">
        <x:v>1079</x:v>
      </x:c>
      <x:c r="C2105" s="102">
        <x:v>1.75</x:v>
      </x:c>
      <x:c r="D2105" s="103" t="s">
        <x:v>220</x:v>
      </x:c>
      <x:c r="E2105" s="104">
        <x:f>E2109</x:f>
        <x:v>21820</x:v>
      </x:c>
      <x:c r="F2105" s="104">
        <x:f>INT(C2105*E2105)</x:f>
        <x:v>38185</x:v>
      </x:c>
      <x:c r="G2105" s="104">
        <x:f>G2109</x:f>
        <x:v>47849</x:v>
      </x:c>
      <x:c r="H2105" s="104">
        <x:f t="shared" si="378"/>
        <x:v>83735</x:v>
      </x:c>
      <x:c r="I2105" s="104">
        <x:f>I2109</x:f>
        <x:v>24867</x:v>
      </x:c>
      <x:c r="J2105" s="104">
        <x:f>INT(C2105*I2105)</x:f>
        <x:v>43517</x:v>
      </x:c>
      <x:c r="K2105" s="104">
        <x:f t="shared" si="379"/>
        <x:v>94536</x:v>
      </x:c>
      <x:c r="L2105" s="104">
        <x:f t="shared" si="380"/>
        <x:v>165437</x:v>
      </x:c>
      <x:c r="M2105" s="104"/>
      <x:c r="N2105" s="100"/>
    </x:row>
    <x:row r="2106" spans="1:14" s="5" customFormat="1" ht="19.5" customHeight="1">
      <x:c r="A2106" s="101" t="s">
        <x:v>550</x:v>
      </x:c>
      <x:c r="B2106" s="101" t="s">
        <x:v>217</x:v>
      </x:c>
      <x:c r="C2106" s="102">
        <x:v>0.66000000000000003</x:v>
      </x:c>
      <x:c r="D2106" s="103" t="s">
        <x:v>220</x:v>
      </x:c>
      <x:c r="E2106" s="104">
        <x:f>E2102</x:f>
        <x:v>16235</x:v>
      </x:c>
      <x:c r="F2106" s="104">
        <x:f>INT(C2106*E2106)</x:f>
        <x:v>10715</x:v>
      </x:c>
      <x:c r="G2106" s="104">
        <x:f>G2102</x:f>
        <x:v>47849</x:v>
      </x:c>
      <x:c r="H2106" s="104">
        <x:f t="shared" si="378"/>
        <x:v>31580</x:v>
      </x:c>
      <x:c r="I2106" s="104">
        <x:f>I2102</x:f>
        <x:v>52293</x:v>
      </x:c>
      <x:c r="J2106" s="104">
        <x:f>INT(C2106*I2106)</x:f>
        <x:v>34513</x:v>
      </x:c>
      <x:c r="K2106" s="104">
        <x:f t="shared" si="379"/>
        <x:v>116377</x:v>
      </x:c>
      <x:c r="L2106" s="104">
        <x:f t="shared" si="380"/>
        <x:v>76808</x:v>
      </x:c>
      <x:c r="M2106" s="104"/>
      <x:c r="N2106" s="100"/>
    </x:row>
    <x:row r="2107" spans="1:14" s="5" customFormat="1" ht="19.5" customHeight="1">
      <x:c r="A2107" s="101" t="s">
        <x:v>153</x:v>
      </x:c>
      <x:c r="B2107" s="101" t="s">
        <x:v>1050</x:v>
      </x:c>
      <x:c r="C2107" s="102">
        <x:f>ROUNDDOWN(C2103*0.5,3)</x:f>
        <x:v>0.62</x:v>
      </x:c>
      <x:c r="D2107" s="103" t="s">
        <x:v>250</x:v>
      </x:c>
      <x:c r="E2107" s="104"/>
      <x:c r="F2107" s="104"/>
      <x:c r="G2107" s="104">
        <x:f>G2099</x:f>
        <x:v>189749</x:v>
      </x:c>
      <x:c r="H2107" s="104">
        <x:f t="shared" si="378"/>
        <x:v>117644</x:v>
      </x:c>
      <x:c r="I2107" s="104"/>
      <x:c r="J2107" s="104"/>
      <x:c r="K2107" s="104">
        <x:f t="shared" si="379"/>
        <x:v>189749</x:v>
      </x:c>
      <x:c r="L2107" s="104">
        <x:f t="shared" si="380"/>
        <x:v>117644</x:v>
      </x:c>
      <x:c r="M2107" s="104"/>
      <x:c r="N2107" s="100"/>
    </x:row>
    <x:row r="2108" spans="1:14" s="5" customFormat="1" ht="19.5" customHeight="1">
      <x:c r="A2108" s="101" t="s">
        <x:v>862</x:v>
      </x:c>
      <x:c r="B2108" s="101" t="s">
        <x:v>1050</x:v>
      </x:c>
      <x:c r="C2108" s="102">
        <x:f>ROUNDDOWN(C2104*0.5,3)</x:f>
        <x:v>0.215</x:v>
      </x:c>
      <x:c r="D2108" s="103" t="s">
        <x:v>250</x:v>
      </x:c>
      <x:c r="E2108" s="104"/>
      <x:c r="F2108" s="104"/>
      <x:c r="G2108" s="104">
        <x:f>G2100</x:f>
        <x:v>148510</x:v>
      </x:c>
      <x:c r="H2108" s="104">
        <x:f t="shared" si="378"/>
        <x:v>31929</x:v>
      </x:c>
      <x:c r="I2108" s="104"/>
      <x:c r="J2108" s="104"/>
      <x:c r="K2108" s="104">
        <x:f t="shared" si="379"/>
        <x:v>148510</x:v>
      </x:c>
      <x:c r="L2108" s="104">
        <x:f t="shared" si="380"/>
        <x:v>31929</x:v>
      </x:c>
      <x:c r="M2108" s="104"/>
      <x:c r="N2108" s="100"/>
    </x:row>
    <x:row r="2109" spans="1:14" s="5" customFormat="1" ht="19.5" customHeight="1">
      <x:c r="A2109" s="101" t="s">
        <x:v>227</x:v>
      </x:c>
      <x:c r="B2109" s="101" t="s">
        <x:v>1370</x:v>
      </x:c>
      <x:c r="C2109" s="102">
        <x:f>ROUNDDOWN(C2105*0.5,3)</x:f>
        <x:v>0.875</x:v>
      </x:c>
      <x:c r="D2109" s="103" t="s">
        <x:v>220</x:v>
      </x:c>
      <x:c r="E2109" s="104">
        <x:f>E2083</x:f>
        <x:v>21820</x:v>
      </x:c>
      <x:c r="F2109" s="104">
        <x:f t="shared" ref="F2109:F2117" si="381">INT(C2109*E2109)</x:f>
        <x:v>19092</x:v>
      </x:c>
      <x:c r="G2109" s="104">
        <x:f>G2083</x:f>
        <x:v>47849</x:v>
      </x:c>
      <x:c r="H2109" s="104">
        <x:f t="shared" si="378"/>
        <x:v>41867</x:v>
      </x:c>
      <x:c r="I2109" s="104">
        <x:f>I2083</x:f>
        <x:v>24867</x:v>
      </x:c>
      <x:c r="J2109" s="104">
        <x:f>INT(C2109*I2109)</x:f>
        <x:v>21758</x:v>
      </x:c>
      <x:c r="K2109" s="104">
        <x:f t="shared" si="379"/>
        <x:v>94536</x:v>
      </x:c>
      <x:c r="L2109" s="104">
        <x:f t="shared" si="380"/>
        <x:v>82717</x:v>
      </x:c>
      <x:c r="M2109" s="104"/>
      <x:c r="N2109" s="100"/>
    </x:row>
    <x:row r="2110" spans="1:14" s="5" customFormat="1" ht="19.5" customHeight="1">
      <x:c r="A2110" s="101" t="s">
        <x:v>550</x:v>
      </x:c>
      <x:c r="B2110" s="101" t="s">
        <x:v>1292</x:v>
      </x:c>
      <x:c r="C2110" s="102">
        <x:f>ROUNDDOWN(C2106*0.5,3)</x:f>
        <x:v>0.33000000000000002</x:v>
      </x:c>
      <x:c r="D2110" s="103" t="s">
        <x:v>220</x:v>
      </x:c>
      <x:c r="E2110" s="104">
        <x:f>E2106</x:f>
        <x:v>16235</x:v>
      </x:c>
      <x:c r="F2110" s="104">
        <x:f t="shared" si="381"/>
        <x:v>5357</x:v>
      </x:c>
      <x:c r="G2110" s="104">
        <x:f>G2106</x:f>
        <x:v>47849</x:v>
      </x:c>
      <x:c r="H2110" s="104">
        <x:f t="shared" si="378"/>
        <x:v>15790</x:v>
      </x:c>
      <x:c r="I2110" s="104">
        <x:f>I2106</x:f>
        <x:v>52293</x:v>
      </x:c>
      <x:c r="J2110" s="104">
        <x:f>INT(C2110*I2110)</x:f>
        <x:v>17256</x:v>
      </x:c>
      <x:c r="K2110" s="104">
        <x:f t="shared" si="379"/>
        <x:v>116377</x:v>
      </x:c>
      <x:c r="L2110" s="104">
        <x:f t="shared" si="380"/>
        <x:v>38403</x:v>
      </x:c>
      <x:c r="M2110" s="104"/>
      <x:c r="N2110" s="100"/>
    </x:row>
    <x:row r="2111" spans="1:14" s="5" customFormat="1" ht="19.5" customHeight="1">
      <x:c r="A2111" s="101" t="s">
        <x:v>332</x:v>
      </x:c>
      <x:c r="B2111" s="101" t="str">
        <x:f>B1262</x:f>
        <x:v>삼발이, L=2700</x:v>
      </x:c>
      <x:c r="C2111" s="101">
        <x:f>C1262</x:f>
        <x:v>1</x:v>
      </x:c>
      <x:c r="D2111" s="103" t="s">
        <x:v>261</x:v>
      </x:c>
      <x:c r="E2111" s="104">
        <x:f>E1262</x:f>
        <x:v>29900</x:v>
      </x:c>
      <x:c r="F2111" s="104">
        <x:f t="shared" si="381"/>
        <x:v>29900</x:v>
      </x:c>
      <x:c r="G2111" s="104"/>
      <x:c r="H2111" s="104"/>
      <x:c r="I2111" s="104"/>
      <x:c r="J2111" s="104"/>
      <x:c r="K2111" s="104">
        <x:f t="shared" si="379"/>
        <x:v>29900</x:v>
      </x:c>
      <x:c r="L2111" s="104">
        <x:f t="shared" si="380"/>
        <x:v>29900</x:v>
      </x:c>
      <x:c r="M2111" s="104"/>
      <x:c r="N2111" s="100"/>
    </x:row>
    <x:row r="2112" spans="1:14" s="5" customFormat="1" ht="19.5" customHeight="1">
      <x:c r="A2112" s="101" t="s">
        <x:v>748</x:v>
      </x:c>
      <x:c r="B2112" s="101" t="s">
        <x:v>86</x:v>
      </x:c>
      <x:c r="C2112" s="101">
        <x:f>C1263</x:f>
        <x:v>60</x:v>
      </x:c>
      <x:c r="D2112" s="103" t="s">
        <x:v>266</x:v>
      </x:c>
      <x:c r="E2112" s="104">
        <x:f>E2086</x:f>
        <x:v>400</x:v>
      </x:c>
      <x:c r="F2112" s="104">
        <x:f t="shared" si="381"/>
        <x:v>24000</x:v>
      </x:c>
      <x:c r="G2112" s="104"/>
      <x:c r="H2112" s="104"/>
      <x:c r="I2112" s="104"/>
      <x:c r="J2112" s="104"/>
      <x:c r="K2112" s="104">
        <x:f t="shared" si="379"/>
        <x:v>400</x:v>
      </x:c>
      <x:c r="L2112" s="104">
        <x:f t="shared" si="380"/>
        <x:v>24000</x:v>
      </x:c>
      <x:c r="M2112" s="104"/>
      <x:c r="N2112" s="100"/>
    </x:row>
    <x:row r="2113" spans="1:14" s="5" customFormat="1" ht="19.5" customHeight="1">
      <x:c r="A2113" s="101" t="s">
        <x:v>239</x:v>
      </x:c>
      <x:c r="B2113" s="101" t="s">
        <x:v>1232</x:v>
      </x:c>
      <x:c r="C2113" s="101">
        <x:f>C1264</x:f>
        <x:v>141.69999999999999</x:v>
      </x:c>
      <x:c r="D2113" s="103" t="s">
        <x:v>270</x:v>
      </x:c>
      <x:c r="E2113" s="104">
        <x:f>E2087</x:f>
        <x:v>33.299999999999997</x:v>
      </x:c>
      <x:c r="F2113" s="104">
        <x:f t="shared" si="381"/>
        <x:v>4718</x:v>
      </x:c>
      <x:c r="G2113" s="104"/>
      <x:c r="H2113" s="104"/>
      <x:c r="I2113" s="104"/>
      <x:c r="J2113" s="104"/>
      <x:c r="K2113" s="104">
        <x:f t="shared" si="379"/>
        <x:v>33.299999999999997</x:v>
      </x:c>
      <x:c r="L2113" s="104">
        <x:f t="shared" si="380"/>
        <x:v>4718</x:v>
      </x:c>
      <x:c r="M2113" s="104"/>
      <x:c r="N2113" s="100"/>
    </x:row>
    <x:row r="2114" spans="1:14" s="5" customFormat="1" ht="19.5" customHeight="1">
      <x:c r="A2114" s="101" t="s">
        <x:v>580</x:v>
      </x:c>
      <x:c r="B2114" s="101" t="s">
        <x:v>1337</x:v>
      </x:c>
      <x:c r="C2114" s="101">
        <x:f>C1265</x:f>
        <x:v>64.099999999999994</x:v>
      </x:c>
      <x:c r="D2114" s="103" t="s">
        <x:v>270</x:v>
      </x:c>
      <x:c r="E2114" s="104">
        <x:f>E2088</x:f>
        <x:v>131</x:v>
      </x:c>
      <x:c r="F2114" s="104">
        <x:f t="shared" si="381"/>
        <x:v>8397</x:v>
      </x:c>
      <x:c r="G2114" s="104"/>
      <x:c r="H2114" s="104"/>
      <x:c r="I2114" s="104"/>
      <x:c r="J2114" s="104"/>
      <x:c r="K2114" s="104">
        <x:f t="shared" si="379"/>
        <x:v>131</x:v>
      </x:c>
      <x:c r="L2114" s="104">
        <x:f t="shared" si="380"/>
        <x:v>8397</x:v>
      </x:c>
      <x:c r="M2114" s="104"/>
      <x:c r="N2114" s="100"/>
    </x:row>
    <x:row r="2115" spans="1:14" s="5" customFormat="1" ht="19.5" customHeight="1">
      <x:c r="A2115" s="101" t="s">
        <x:v>190</x:v>
      </x:c>
      <x:c r="B2115" s="101" t="s">
        <x:v>572</x:v>
      </x:c>
      <x:c r="C2115" s="101">
        <x:f>C1266</x:f>
        <x:v>10.890000000000001</x:v>
      </x:c>
      <x:c r="D2115" s="103" t="s">
        <x:v>266</x:v>
      </x:c>
      <x:c r="E2115" s="104">
        <x:f>E2089</x:f>
        <x:v>1470</x:v>
      </x:c>
      <x:c r="F2115" s="104">
        <x:f t="shared" si="381"/>
        <x:v>16008</x:v>
      </x:c>
      <x:c r="G2115" s="104"/>
      <x:c r="H2115" s="104"/>
      <x:c r="I2115" s="104"/>
      <x:c r="J2115" s="104"/>
      <x:c r="K2115" s="104">
        <x:f t="shared" si="379"/>
        <x:v>1470</x:v>
      </x:c>
      <x:c r="L2115" s="104">
        <x:f t="shared" si="380"/>
        <x:v>16008</x:v>
      </x:c>
      <x:c r="M2115" s="104"/>
      <x:c r="N2115" s="100"/>
    </x:row>
    <x:row r="2116" spans="1:14" s="5" customFormat="1" ht="19.5" customHeight="1">
      <x:c r="A2116" s="101" t="s">
        <x:v>822</x:v>
      </x:c>
      <x:c r="B2116" s="101" t="str">
        <x:f>B1267</x:f>
        <x:v>타이어크레인 30톤</x:v>
      </x:c>
      <x:c r="C2116" s="102">
        <x:v>2</x:v>
      </x:c>
      <x:c r="D2116" s="103" t="s">
        <x:v>148</x:v>
      </x:c>
      <x:c r="E2116" s="104">
        <x:f>E1267</x:f>
        <x:v>1623</x:v>
      </x:c>
      <x:c r="F2116" s="104">
        <x:f t="shared" si="381"/>
        <x:v>3246</x:v>
      </x:c>
      <x:c r="G2116" s="104">
        <x:f>G1267</x:f>
        <x:v>4784</x:v>
      </x:c>
      <x:c r="H2116" s="104">
        <x:f>INT(C2116*G2116)</x:f>
        <x:v>9568</x:v>
      </x:c>
      <x:c r="I2116" s="104">
        <x:f>I1267</x:f>
        <x:v>5229</x:v>
      </x:c>
      <x:c r="J2116" s="104">
        <x:f>INT(C2116*I2116)</x:f>
        <x:v>10458</x:v>
      </x:c>
      <x:c r="K2116" s="104">
        <x:f t="shared" si="379"/>
        <x:v>11636</x:v>
      </x:c>
      <x:c r="L2116" s="104">
        <x:f t="shared" si="380"/>
        <x:v>23272</x:v>
      </x:c>
      <x:c r="M2116" s="104"/>
      <x:c r="N2116" s="100"/>
    </x:row>
    <x:row r="2117" spans="1:14" s="5" customFormat="1" ht="19.5" customHeight="1">
      <x:c r="A2117" s="101" t="s">
        <x:v>540</x:v>
      </x:c>
      <x:c r="B2117" s="101" t="str">
        <x:f>B1268</x:f>
        <x:v>30톤트럭트레일, 10km</x:v>
      </x:c>
      <x:c r="C2117" s="102">
        <x:v>2</x:v>
      </x:c>
      <x:c r="D2117" s="103" t="s">
        <x:v>148</x:v>
      </x:c>
      <x:c r="E2117" s="104">
        <x:f>E1268</x:f>
        <x:v>29485</x:v>
      </x:c>
      <x:c r="F2117" s="104">
        <x:f t="shared" si="381"/>
        <x:v>58970</x:v>
      </x:c>
      <x:c r="G2117" s="104">
        <x:f>G1268</x:f>
        <x:v>32231</x:v>
      </x:c>
      <x:c r="H2117" s="104">
        <x:f>INT(C2117*G2117)</x:f>
        <x:v>64462</x:v>
      </x:c>
      <x:c r="I2117" s="104">
        <x:f>I1268</x:f>
        <x:v>17098</x:v>
      </x:c>
      <x:c r="J2117" s="104">
        <x:f>INT(C2117*I2117)</x:f>
        <x:v>34196</x:v>
      </x:c>
      <x:c r="K2117" s="104">
        <x:f t="shared" si="379"/>
        <x:v>78814</x:v>
      </x:c>
      <x:c r="L2117" s="104">
        <x:f t="shared" si="380"/>
        <x:v>157628</x:v>
      </x:c>
      <x:c r="M2117" s="104"/>
      <x:c r="N2117" s="100"/>
    </x:row>
    <x:row r="2118" spans="1:14" s="5" customFormat="1" ht="19.5" customHeight="1">
      <x:c r="A2118" s="101" t="s">
        <x:v>533</x:v>
      </x:c>
      <x:c r="B2118" s="101"/>
      <x:c r="C2118" s="102"/>
      <x:c r="D2118" s="103"/>
      <x:c r="E2118" s="104"/>
      <x:c r="F2118" s="104">
        <x:f>SUM(F2095:F2117)</x:f>
        <x:v>318358</x:v>
      </x:c>
      <x:c r="G2118" s="104"/>
      <x:c r="H2118" s="104">
        <x:f>SUM(H2095:H2117)</x:f>
        <x:v>1735922</x:v>
      </x:c>
      <x:c r="I2118" s="104"/>
      <x:c r="J2118" s="104">
        <x:f>SUM(J2095:J2117)</x:f>
        <x:v>302399</x:v>
      </x:c>
      <x:c r="K2118" s="104"/>
      <x:c r="L2118" s="104">
        <x:f>SUM(F2118,H2118,J2118)</x:f>
        <x:v>2356679</x:v>
      </x:c>
      <x:c r="M2118" s="104"/>
      <x:c r="N2118" s="100"/>
    </x:row>
    <x:row r="2119" spans="1:14" s="5" customFormat="1" ht="19.5" customHeight="1">
      <x:c r="A2119" s="105"/>
      <x:c r="B2119" s="105"/>
      <x:c r="C2119" s="106"/>
      <x:c r="D2119" s="107"/>
      <x:c r="E2119" s="108"/>
      <x:c r="F2119" s="108"/>
      <x:c r="G2119" s="108"/>
      <x:c r="H2119" s="108"/>
      <x:c r="I2119" s="108"/>
      <x:c r="J2119" s="108"/>
      <x:c r="K2119" s="108"/>
      <x:c r="L2119" s="108"/>
      <x:c r="M2119" s="108"/>
      <x:c r="N2119" s="100"/>
    </x:row>
    <x:row r="2120" spans="1:14" s="5" customFormat="1" ht="23.899999999999999">
      <x:c r="A2120" s="113" t="s">
        <x:v>1306</x:v>
      </x:c>
      <x:c r="B2120" s="96" t="s">
        <x:v>276</x:v>
      </x:c>
      <x:c r="C2120" s="97"/>
      <x:c r="D2120" s="98" t="s">
        <x:v>148</x:v>
      </x:c>
      <x:c r="E2120" s="99"/>
      <x:c r="F2120" s="99"/>
      <x:c r="G2120" s="99"/>
      <x:c r="H2120" s="99"/>
      <x:c r="I2120" s="99"/>
      <x:c r="J2120" s="99"/>
      <x:c r="K2120" s="99"/>
      <x:c r="L2120" s="99"/>
      <x:c r="M2120" s="99"/>
      <x:c r="N2120" s="100"/>
    </x:row>
    <x:row r="2121" spans="1:14" s="5" customFormat="1" ht="19.5" customHeight="1">
      <x:c r="A2121" s="101" t="s">
        <x:v>153</x:v>
      </x:c>
      <x:c r="B2121" s="101" t="s">
        <x:v>281</x:v>
      </x:c>
      <x:c r="C2121" s="102">
        <x:v>2.3799999999999999</x:v>
      </x:c>
      <x:c r="D2121" s="103" t="s">
        <x:v>250</x:v>
      </x:c>
      <x:c r="E2121" s="104"/>
      <x:c r="F2121" s="104"/>
      <x:c r="G2121" s="104">
        <x:f>G2095</x:f>
        <x:v>189749</x:v>
      </x:c>
      <x:c r="H2121" s="104">
        <x:f t="shared" ref="H2121:H2136" si="382">INT(C2121*G2121)</x:f>
        <x:v>451602</x:v>
      </x:c>
      <x:c r="I2121" s="104"/>
      <x:c r="J2121" s="104"/>
      <x:c r="K2121" s="104">
        <x:f t="shared" ref="K2121:K2143" si="383">SUM(E2121,G2121,I2121)</x:f>
        <x:v>189749</x:v>
      </x:c>
      <x:c r="L2121" s="104">
        <x:f t="shared" ref="L2121:L2143" si="384">SUM(F2121,H2121,J2121)</x:f>
        <x:v>451602</x:v>
      </x:c>
      <x:c r="M2121" s="104"/>
      <x:c r="N2121" s="100"/>
    </x:row>
    <x:row r="2122" spans="1:14" s="5" customFormat="1" ht="19.5" customHeight="1">
      <x:c r="A2122" s="101" t="s">
        <x:v>862</x:v>
      </x:c>
      <x:c r="B2122" s="101" t="s">
        <x:v>281</x:v>
      </x:c>
      <x:c r="C2122" s="102">
        <x:v>0.35999999999999999</x:v>
      </x:c>
      <x:c r="D2122" s="103" t="s">
        <x:v>250</x:v>
      </x:c>
      <x:c r="E2122" s="104"/>
      <x:c r="F2122" s="104"/>
      <x:c r="G2122" s="104">
        <x:f>G2096</x:f>
        <x:v>148510</x:v>
      </x:c>
      <x:c r="H2122" s="104">
        <x:f t="shared" si="382"/>
        <x:v>53463</x:v>
      </x:c>
      <x:c r="I2122" s="104"/>
      <x:c r="J2122" s="104"/>
      <x:c r="K2122" s="104">
        <x:f t="shared" si="383"/>
        <x:v>148510</x:v>
      </x:c>
      <x:c r="L2122" s="104">
        <x:f t="shared" si="384"/>
        <x:v>53463</x:v>
      </x:c>
      <x:c r="M2122" s="104"/>
      <x:c r="N2122" s="100"/>
    </x:row>
    <x:row r="2123" spans="1:14" s="5" customFormat="1" ht="19.5" customHeight="1">
      <x:c r="A2123" s="101" t="s">
        <x:v>227</x:v>
      </x:c>
      <x:c r="B2123" s="101" t="s">
        <x:v>110</x:v>
      </x:c>
      <x:c r="C2123" s="102">
        <x:v>2.46</x:v>
      </x:c>
      <x:c r="D2123" s="103" t="s">
        <x:v>220</x:v>
      </x:c>
      <x:c r="E2123" s="104">
        <x:f>E2097</x:f>
        <x:v>21820</x:v>
      </x:c>
      <x:c r="F2123" s="104">
        <x:f>INT(C2123*E2123)</x:f>
        <x:v>53677</x:v>
      </x:c>
      <x:c r="G2123" s="104">
        <x:f>G2097</x:f>
        <x:v>47849</x:v>
      </x:c>
      <x:c r="H2123" s="104">
        <x:f t="shared" si="382"/>
        <x:v>117708</x:v>
      </x:c>
      <x:c r="I2123" s="104">
        <x:f>I2097</x:f>
        <x:v>24867</x:v>
      </x:c>
      <x:c r="J2123" s="104">
        <x:f>INT(C2123*I2123)</x:f>
        <x:v>61172</x:v>
      </x:c>
      <x:c r="K2123" s="104">
        <x:f t="shared" si="383"/>
        <x:v>94536</x:v>
      </x:c>
      <x:c r="L2123" s="104">
        <x:f t="shared" si="384"/>
        <x:v>232557</x:v>
      </x:c>
      <x:c r="M2123" s="104"/>
      <x:c r="N2123" s="100"/>
    </x:row>
    <x:row r="2124" spans="1:14" s="5" customFormat="1" ht="19.5" customHeight="1">
      <x:c r="A2124" s="101" t="s">
        <x:v>550</x:v>
      </x:c>
      <x:c r="B2124" s="101" t="s">
        <x:v>146</x:v>
      </x:c>
      <x:c r="C2124" s="102">
        <x:v>0.5</x:v>
      </x:c>
      <x:c r="D2124" s="103" t="s">
        <x:v>220</x:v>
      </x:c>
      <x:c r="E2124" s="104">
        <x:f>E1275</x:f>
        <x:v>23816</x:v>
      </x:c>
      <x:c r="F2124" s="104">
        <x:f>INT(C2124*E2124)</x:f>
        <x:v>11908</x:v>
      </x:c>
      <x:c r="G2124" s="104">
        <x:f>G1275</x:f>
        <x:v>47849</x:v>
      </x:c>
      <x:c r="H2124" s="104">
        <x:f t="shared" si="382"/>
        <x:v>23924</x:v>
      </x:c>
      <x:c r="I2124" s="104">
        <x:f>I1275</x:f>
        <x:v>84325</x:v>
      </x:c>
      <x:c r="J2124" s="104">
        <x:f>INT(C2124*I2124)</x:f>
        <x:v>42162</x:v>
      </x:c>
      <x:c r="K2124" s="104">
        <x:f t="shared" si="383"/>
        <x:v>155990</x:v>
      </x:c>
      <x:c r="L2124" s="104">
        <x:f t="shared" si="384"/>
        <x:v>77994</x:v>
      </x:c>
      <x:c r="M2124" s="104"/>
      <x:c r="N2124" s="100"/>
    </x:row>
    <x:row r="2125" spans="1:14" s="5" customFormat="1" ht="19.5" customHeight="1">
      <x:c r="A2125" s="101" t="s">
        <x:v>153</x:v>
      </x:c>
      <x:c r="B2125" s="101" t="s">
        <x:v>1251</x:v>
      </x:c>
      <x:c r="C2125" s="102">
        <x:f>ROUNDDOWN(C2121*0.7,3)</x:f>
        <x:v>1.6659999999999999</x:v>
      </x:c>
      <x:c r="D2125" s="103" t="s">
        <x:v>250</x:v>
      </x:c>
      <x:c r="E2125" s="104"/>
      <x:c r="F2125" s="104"/>
      <x:c r="G2125" s="104">
        <x:f>G2121</x:f>
        <x:v>189749</x:v>
      </x:c>
      <x:c r="H2125" s="104">
        <x:f t="shared" si="382"/>
        <x:v>316121</x:v>
      </x:c>
      <x:c r="I2125" s="104"/>
      <x:c r="J2125" s="104"/>
      <x:c r="K2125" s="104">
        <x:f t="shared" si="383"/>
        <x:v>189749</x:v>
      </x:c>
      <x:c r="L2125" s="104">
        <x:f t="shared" si="384"/>
        <x:v>316121</x:v>
      </x:c>
      <x:c r="M2125" s="104"/>
      <x:c r="N2125" s="100"/>
    </x:row>
    <x:row r="2126" spans="1:14" s="5" customFormat="1" ht="19.5" customHeight="1">
      <x:c r="A2126" s="101" t="s">
        <x:v>862</x:v>
      </x:c>
      <x:c r="B2126" s="101" t="s">
        <x:v>1251</x:v>
      </x:c>
      <x:c r="C2126" s="102">
        <x:f>ROUNDDOWN(C2122*0.7,3)</x:f>
        <x:v>0.252</x:v>
      </x:c>
      <x:c r="D2126" s="103" t="s">
        <x:v>250</x:v>
      </x:c>
      <x:c r="E2126" s="104"/>
      <x:c r="F2126" s="104"/>
      <x:c r="G2126" s="104">
        <x:f>G2122</x:f>
        <x:v>148510</x:v>
      </x:c>
      <x:c r="H2126" s="104">
        <x:f t="shared" si="382"/>
        <x:v>37424</x:v>
      </x:c>
      <x:c r="I2126" s="104"/>
      <x:c r="J2126" s="104"/>
      <x:c r="K2126" s="104">
        <x:f t="shared" si="383"/>
        <x:v>148510</x:v>
      </x:c>
      <x:c r="L2126" s="104">
        <x:f t="shared" si="384"/>
        <x:v>37424</x:v>
      </x:c>
      <x:c r="M2126" s="104"/>
      <x:c r="N2126" s="100"/>
    </x:row>
    <x:row r="2127" spans="1:14" s="5" customFormat="1" ht="19.5" customHeight="1">
      <x:c r="A2127" s="101" t="s">
        <x:v>227</x:v>
      </x:c>
      <x:c r="B2127" s="101" t="s">
        <x:v>1165</x:v>
      </x:c>
      <x:c r="C2127" s="102">
        <x:f>ROUNDDOWN(C2123*0.7,3)</x:f>
        <x:v>1.722</x:v>
      </x:c>
      <x:c r="D2127" s="103" t="s">
        <x:v>220</x:v>
      </x:c>
      <x:c r="E2127" s="104">
        <x:f>E2123</x:f>
        <x:v>21820</x:v>
      </x:c>
      <x:c r="F2127" s="104">
        <x:f>INT(C2127*E2127)</x:f>
        <x:v>37574</x:v>
      </x:c>
      <x:c r="G2127" s="104">
        <x:f>G2123</x:f>
        <x:v>47849</x:v>
      </x:c>
      <x:c r="H2127" s="104">
        <x:f t="shared" si="382"/>
        <x:v>82395</x:v>
      </x:c>
      <x:c r="I2127" s="104">
        <x:f>I2123</x:f>
        <x:v>24867</x:v>
      </x:c>
      <x:c r="J2127" s="104">
        <x:f>INT(C2127*I2127)</x:f>
        <x:v>42820</x:v>
      </x:c>
      <x:c r="K2127" s="104">
        <x:f t="shared" si="383"/>
        <x:v>94536</x:v>
      </x:c>
      <x:c r="L2127" s="104">
        <x:f t="shared" si="384"/>
        <x:v>162789</x:v>
      </x:c>
      <x:c r="M2127" s="104"/>
      <x:c r="N2127" s="100"/>
    </x:row>
    <x:row r="2128" spans="1:14" s="5" customFormat="1" ht="19.5" customHeight="1">
      <x:c r="A2128" s="101" t="s">
        <x:v>550</x:v>
      </x:c>
      <x:c r="B2128" s="101" t="s">
        <x:v>1072</x:v>
      </x:c>
      <x:c r="C2128" s="102">
        <x:f>ROUNDDOWN(C2124*0.7,3)</x:f>
        <x:v>0.34999999999999998</x:v>
      </x:c>
      <x:c r="D2128" s="103" t="s">
        <x:v>220</x:v>
      </x:c>
      <x:c r="E2128" s="104">
        <x:f>E2124</x:f>
        <x:v>23816</x:v>
      </x:c>
      <x:c r="F2128" s="104">
        <x:f>INT(C2128*E2128)</x:f>
        <x:v>8335</x:v>
      </x:c>
      <x:c r="G2128" s="104">
        <x:f>G2124</x:f>
        <x:v>47849</x:v>
      </x:c>
      <x:c r="H2128" s="104">
        <x:f t="shared" si="382"/>
        <x:v>16747</x:v>
      </x:c>
      <x:c r="I2128" s="104">
        <x:f>I2124</x:f>
        <x:v>84325</x:v>
      </x:c>
      <x:c r="J2128" s="104">
        <x:f>INT(C2128*I2128)</x:f>
        <x:v>29513</x:v>
      </x:c>
      <x:c r="K2128" s="104">
        <x:f t="shared" si="383"/>
        <x:v>155990</x:v>
      </x:c>
      <x:c r="L2128" s="104">
        <x:f t="shared" si="384"/>
        <x:v>54595</x:v>
      </x:c>
      <x:c r="M2128" s="104"/>
      <x:c r="N2128" s="100"/>
    </x:row>
    <x:row r="2129" spans="1:14" s="5" customFormat="1" ht="19.5" customHeight="1">
      <x:c r="A2129" s="101" t="s">
        <x:v>153</x:v>
      </x:c>
      <x:c r="B2129" s="101" t="s">
        <x:v>229</x:v>
      </x:c>
      <x:c r="C2129" s="102">
        <x:v>1.3300000000000001</x:v>
      </x:c>
      <x:c r="D2129" s="103" t="s">
        <x:v>250</x:v>
      </x:c>
      <x:c r="E2129" s="104"/>
      <x:c r="F2129" s="104"/>
      <x:c r="G2129" s="104">
        <x:f>G2121</x:f>
        <x:v>189749</x:v>
      </x:c>
      <x:c r="H2129" s="104">
        <x:f t="shared" si="382"/>
        <x:v>252366</x:v>
      </x:c>
      <x:c r="I2129" s="104"/>
      <x:c r="J2129" s="104"/>
      <x:c r="K2129" s="104">
        <x:f t="shared" si="383"/>
        <x:v>189749</x:v>
      </x:c>
      <x:c r="L2129" s="104">
        <x:f t="shared" si="384"/>
        <x:v>252366</x:v>
      </x:c>
      <x:c r="M2129" s="104"/>
      <x:c r="N2129" s="100"/>
    </x:row>
    <x:row r="2130" spans="1:14" s="5" customFormat="1" ht="19.5" customHeight="1">
      <x:c r="A2130" s="101" t="s">
        <x:v>862</x:v>
      </x:c>
      <x:c r="B2130" s="101" t="s">
        <x:v>229</x:v>
      </x:c>
      <x:c r="C2130" s="102">
        <x:v>0.45000000000000001</x:v>
      </x:c>
      <x:c r="D2130" s="103" t="s">
        <x:v>250</x:v>
      </x:c>
      <x:c r="E2130" s="104"/>
      <x:c r="F2130" s="104"/>
      <x:c r="G2130" s="104">
        <x:f>G2122</x:f>
        <x:v>148510</x:v>
      </x:c>
      <x:c r="H2130" s="104">
        <x:f t="shared" si="382"/>
        <x:v>66829</x:v>
      </x:c>
      <x:c r="I2130" s="104"/>
      <x:c r="J2130" s="104"/>
      <x:c r="K2130" s="104">
        <x:f t="shared" si="383"/>
        <x:v>148510</x:v>
      </x:c>
      <x:c r="L2130" s="104">
        <x:f t="shared" si="384"/>
        <x:v>66829</x:v>
      </x:c>
      <x:c r="M2130" s="104"/>
      <x:c r="N2130" s="100"/>
    </x:row>
    <x:row r="2131" spans="1:14" s="5" customFormat="1" ht="19.5" customHeight="1">
      <x:c r="A2131" s="101" t="s">
        <x:v>227</x:v>
      </x:c>
      <x:c r="B2131" s="101" t="s">
        <x:v>1079</x:v>
      </x:c>
      <x:c r="C2131" s="102">
        <x:v>1.8500000000000001</x:v>
      </x:c>
      <x:c r="D2131" s="103" t="s">
        <x:v>220</x:v>
      </x:c>
      <x:c r="E2131" s="104">
        <x:f>E2135</x:f>
        <x:v>21820</x:v>
      </x:c>
      <x:c r="F2131" s="104">
        <x:f>INT(C2131*E2131)</x:f>
        <x:v>40367</x:v>
      </x:c>
      <x:c r="G2131" s="104">
        <x:f>G2135</x:f>
        <x:v>47849</x:v>
      </x:c>
      <x:c r="H2131" s="104">
        <x:f t="shared" si="382"/>
        <x:v>88520</x:v>
      </x:c>
      <x:c r="I2131" s="104">
        <x:f>I2135</x:f>
        <x:v>24867</x:v>
      </x:c>
      <x:c r="J2131" s="104">
        <x:f>INT(C2131*I2131)</x:f>
        <x:v>46003</x:v>
      </x:c>
      <x:c r="K2131" s="104">
        <x:f t="shared" si="383"/>
        <x:v>94536</x:v>
      </x:c>
      <x:c r="L2131" s="104">
        <x:f t="shared" si="384"/>
        <x:v>174890</x:v>
      </x:c>
      <x:c r="M2131" s="104"/>
      <x:c r="N2131" s="100"/>
    </x:row>
    <x:row r="2132" spans="1:14" s="5" customFormat="1" ht="19.5" customHeight="1">
      <x:c r="A2132" s="101" t="s">
        <x:v>550</x:v>
      </x:c>
      <x:c r="B2132" s="101" t="s">
        <x:v>146</x:v>
      </x:c>
      <x:c r="C2132" s="102">
        <x:v>0.69999999999999996</x:v>
      </x:c>
      <x:c r="D2132" s="103" t="s">
        <x:v>220</x:v>
      </x:c>
      <x:c r="E2132" s="104">
        <x:f>E2128</x:f>
        <x:v>23816</x:v>
      </x:c>
      <x:c r="F2132" s="104">
        <x:f>INT(C2132*E2132)</x:f>
        <x:v>16671</x:v>
      </x:c>
      <x:c r="G2132" s="104">
        <x:f>G2128</x:f>
        <x:v>47849</x:v>
      </x:c>
      <x:c r="H2132" s="104">
        <x:f t="shared" si="382"/>
        <x:v>33494</x:v>
      </x:c>
      <x:c r="I2132" s="104">
        <x:f>I2128</x:f>
        <x:v>84325</x:v>
      </x:c>
      <x:c r="J2132" s="104">
        <x:f>INT(C2132*I2132)</x:f>
        <x:v>59027</x:v>
      </x:c>
      <x:c r="K2132" s="104">
        <x:f t="shared" si="383"/>
        <x:v>155990</x:v>
      </x:c>
      <x:c r="L2132" s="104">
        <x:f t="shared" si="384"/>
        <x:v>109192</x:v>
      </x:c>
      <x:c r="M2132" s="104"/>
      <x:c r="N2132" s="100"/>
    </x:row>
    <x:row r="2133" spans="1:14" s="5" customFormat="1" ht="19.5" customHeight="1">
      <x:c r="A2133" s="101" t="s">
        <x:v>153</x:v>
      </x:c>
      <x:c r="B2133" s="101" t="s">
        <x:v>1050</x:v>
      </x:c>
      <x:c r="C2133" s="102">
        <x:f>ROUNDDOWN(C2129*0.5,3)</x:f>
        <x:v>0.66500000000000004</x:v>
      </x:c>
      <x:c r="D2133" s="103" t="s">
        <x:v>250</x:v>
      </x:c>
      <x:c r="E2133" s="104"/>
      <x:c r="F2133" s="104"/>
      <x:c r="G2133" s="104">
        <x:f>G2125</x:f>
        <x:v>189749</x:v>
      </x:c>
      <x:c r="H2133" s="104">
        <x:f t="shared" si="382"/>
        <x:v>126183</x:v>
      </x:c>
      <x:c r="I2133" s="104"/>
      <x:c r="J2133" s="104"/>
      <x:c r="K2133" s="104">
        <x:f t="shared" si="383"/>
        <x:v>189749</x:v>
      </x:c>
      <x:c r="L2133" s="104">
        <x:f t="shared" si="384"/>
        <x:v>126183</x:v>
      </x:c>
      <x:c r="M2133" s="104"/>
      <x:c r="N2133" s="100"/>
    </x:row>
    <x:row r="2134" spans="1:14" s="5" customFormat="1" ht="19.5" customHeight="1">
      <x:c r="A2134" s="101" t="s">
        <x:v>862</x:v>
      </x:c>
      <x:c r="B2134" s="101" t="s">
        <x:v>1050</x:v>
      </x:c>
      <x:c r="C2134" s="102">
        <x:f>ROUNDDOWN(C2130*0.5,3)</x:f>
        <x:v>0.22500000000000001</x:v>
      </x:c>
      <x:c r="D2134" s="103" t="s">
        <x:v>250</x:v>
      </x:c>
      <x:c r="E2134" s="104"/>
      <x:c r="F2134" s="104"/>
      <x:c r="G2134" s="104">
        <x:f>G2126</x:f>
        <x:v>148510</x:v>
      </x:c>
      <x:c r="H2134" s="104">
        <x:f t="shared" si="382"/>
        <x:v>33414</x:v>
      </x:c>
      <x:c r="I2134" s="104"/>
      <x:c r="J2134" s="104"/>
      <x:c r="K2134" s="104">
        <x:f t="shared" si="383"/>
        <x:v>148510</x:v>
      </x:c>
      <x:c r="L2134" s="104">
        <x:f t="shared" si="384"/>
        <x:v>33414</x:v>
      </x:c>
      <x:c r="M2134" s="104"/>
      <x:c r="N2134" s="100"/>
    </x:row>
    <x:row r="2135" spans="1:14" s="5" customFormat="1" ht="19.5" customHeight="1">
      <x:c r="A2135" s="101" t="s">
        <x:v>227</x:v>
      </x:c>
      <x:c r="B2135" s="101" t="s">
        <x:v>1370</x:v>
      </x:c>
      <x:c r="C2135" s="102">
        <x:f>ROUNDDOWN(C2131*0.5,3)</x:f>
        <x:v>0.92500000000000004</x:v>
      </x:c>
      <x:c r="D2135" s="103" t="s">
        <x:v>220</x:v>
      </x:c>
      <x:c r="E2135" s="104">
        <x:f>E2109</x:f>
        <x:v>21820</x:v>
      </x:c>
      <x:c r="F2135" s="104">
        <x:f t="shared" ref="F2135:F2143" si="385">INT(C2135*E2135)</x:f>
        <x:v>20183</x:v>
      </x:c>
      <x:c r="G2135" s="104">
        <x:f>G2109</x:f>
        <x:v>47849</x:v>
      </x:c>
      <x:c r="H2135" s="104">
        <x:f t="shared" si="382"/>
        <x:v>44260</x:v>
      </x:c>
      <x:c r="I2135" s="104">
        <x:f>I2109</x:f>
        <x:v>24867</x:v>
      </x:c>
      <x:c r="J2135" s="104">
        <x:f>INT(C2135*I2135)</x:f>
        <x:v>23001</x:v>
      </x:c>
      <x:c r="K2135" s="104">
        <x:f t="shared" si="383"/>
        <x:v>94536</x:v>
      </x:c>
      <x:c r="L2135" s="104">
        <x:f t="shared" si="384"/>
        <x:v>87444</x:v>
      </x:c>
      <x:c r="M2135" s="104"/>
      <x:c r="N2135" s="100"/>
    </x:row>
    <x:row r="2136" spans="1:14" s="5" customFormat="1" ht="19.5" customHeight="1">
      <x:c r="A2136" s="101" t="s">
        <x:v>550</x:v>
      </x:c>
      <x:c r="B2136" s="101" t="s">
        <x:v>1374</x:v>
      </x:c>
      <x:c r="C2136" s="102">
        <x:f>ROUNDDOWN(C2132*0.5,3)</x:f>
        <x:v>0.34999999999999998</x:v>
      </x:c>
      <x:c r="D2136" s="103" t="s">
        <x:v>220</x:v>
      </x:c>
      <x:c r="E2136" s="104">
        <x:f>E2132</x:f>
        <x:v>23816</x:v>
      </x:c>
      <x:c r="F2136" s="104">
        <x:f t="shared" si="385"/>
        <x:v>8335</x:v>
      </x:c>
      <x:c r="G2136" s="104">
        <x:f>G2132</x:f>
        <x:v>47849</x:v>
      </x:c>
      <x:c r="H2136" s="104">
        <x:f t="shared" si="382"/>
        <x:v>16747</x:v>
      </x:c>
      <x:c r="I2136" s="104">
        <x:f>I2132</x:f>
        <x:v>84325</x:v>
      </x:c>
      <x:c r="J2136" s="104">
        <x:f>INT(C2136*I2136)</x:f>
        <x:v>29513</x:v>
      </x:c>
      <x:c r="K2136" s="104">
        <x:f t="shared" si="383"/>
        <x:v>155990</x:v>
      </x:c>
      <x:c r="L2136" s="104">
        <x:f t="shared" si="384"/>
        <x:v>54595</x:v>
      </x:c>
      <x:c r="M2136" s="104"/>
      <x:c r="N2136" s="100"/>
    </x:row>
    <x:row r="2137" spans="1:14" s="5" customFormat="1" ht="19.5" customHeight="1">
      <x:c r="A2137" s="101" t="s">
        <x:v>332</x:v>
      </x:c>
      <x:c r="B2137" s="101" t="str">
        <x:f>B1280</x:f>
        <x:v>삼발이, L=2700</x:v>
      </x:c>
      <x:c r="C2137" s="101">
        <x:f>C1280</x:f>
        <x:v>1</x:v>
      </x:c>
      <x:c r="D2137" s="103" t="s">
        <x:v>261</x:v>
      </x:c>
      <x:c r="E2137" s="104">
        <x:f>E1280</x:f>
        <x:v>29900</x:v>
      </x:c>
      <x:c r="F2137" s="104">
        <x:f t="shared" si="385"/>
        <x:v>29900</x:v>
      </x:c>
      <x:c r="G2137" s="104"/>
      <x:c r="H2137" s="104"/>
      <x:c r="I2137" s="104"/>
      <x:c r="J2137" s="104"/>
      <x:c r="K2137" s="104">
        <x:f t="shared" si="383"/>
        <x:v>29900</x:v>
      </x:c>
      <x:c r="L2137" s="104">
        <x:f t="shared" si="384"/>
        <x:v>29900</x:v>
      </x:c>
      <x:c r="M2137" s="104"/>
      <x:c r="N2137" s="100"/>
    </x:row>
    <x:row r="2138" spans="1:14" s="5" customFormat="1" ht="19.5" customHeight="1">
      <x:c r="A2138" s="101" t="s">
        <x:v>748</x:v>
      </x:c>
      <x:c r="B2138" s="101" t="s">
        <x:v>86</x:v>
      </x:c>
      <x:c r="C2138" s="101">
        <x:f>C1281</x:f>
        <x:v>70</x:v>
      </x:c>
      <x:c r="D2138" s="103" t="s">
        <x:v>266</x:v>
      </x:c>
      <x:c r="E2138" s="104">
        <x:f>E2112</x:f>
        <x:v>400</x:v>
      </x:c>
      <x:c r="F2138" s="104">
        <x:f t="shared" si="385"/>
        <x:v>28000</x:v>
      </x:c>
      <x:c r="G2138" s="104"/>
      <x:c r="H2138" s="104"/>
      <x:c r="I2138" s="104"/>
      <x:c r="J2138" s="104"/>
      <x:c r="K2138" s="104">
        <x:f t="shared" si="383"/>
        <x:v>400</x:v>
      </x:c>
      <x:c r="L2138" s="104">
        <x:f t="shared" si="384"/>
        <x:v>28000</x:v>
      </x:c>
      <x:c r="M2138" s="104"/>
      <x:c r="N2138" s="100"/>
    </x:row>
    <x:row r="2139" spans="1:14" s="5" customFormat="1" ht="19.5" customHeight="1">
      <x:c r="A2139" s="101" t="s">
        <x:v>239</x:v>
      </x:c>
      <x:c r="B2139" s="101" t="s">
        <x:v>1232</x:v>
      </x:c>
      <x:c r="C2139" s="101">
        <x:f>C1282</x:f>
        <x:v>150</x:v>
      </x:c>
      <x:c r="D2139" s="103" t="s">
        <x:v>270</x:v>
      </x:c>
      <x:c r="E2139" s="104">
        <x:f>E2113</x:f>
        <x:v>33.299999999999997</x:v>
      </x:c>
      <x:c r="F2139" s="104">
        <x:f t="shared" si="385"/>
        <x:v>4995</x:v>
      </x:c>
      <x:c r="G2139" s="104"/>
      <x:c r="H2139" s="104"/>
      <x:c r="I2139" s="104"/>
      <x:c r="J2139" s="104"/>
      <x:c r="K2139" s="104">
        <x:f t="shared" si="383"/>
        <x:v>33.299999999999997</x:v>
      </x:c>
      <x:c r="L2139" s="104">
        <x:f t="shared" si="384"/>
        <x:v>4995</x:v>
      </x:c>
      <x:c r="M2139" s="104"/>
      <x:c r="N2139" s="100"/>
    </x:row>
    <x:row r="2140" spans="1:14" s="5" customFormat="1" ht="19.5" customHeight="1">
      <x:c r="A2140" s="101" t="s">
        <x:v>580</x:v>
      </x:c>
      <x:c r="B2140" s="101" t="s">
        <x:v>1337</x:v>
      </x:c>
      <x:c r="C2140" s="101">
        <x:f>C1283</x:f>
        <x:v>76.299999999999997</x:v>
      </x:c>
      <x:c r="D2140" s="103" t="s">
        <x:v>270</x:v>
      </x:c>
      <x:c r="E2140" s="104">
        <x:f>E2114</x:f>
        <x:v>131</x:v>
      </x:c>
      <x:c r="F2140" s="104">
        <x:f t="shared" si="385"/>
        <x:v>9995</x:v>
      </x:c>
      <x:c r="G2140" s="104"/>
      <x:c r="H2140" s="104"/>
      <x:c r="I2140" s="104"/>
      <x:c r="J2140" s="104"/>
      <x:c r="K2140" s="104">
        <x:f t="shared" si="383"/>
        <x:v>131</x:v>
      </x:c>
      <x:c r="L2140" s="104">
        <x:f t="shared" si="384"/>
        <x:v>9995</x:v>
      </x:c>
      <x:c r="M2140" s="104"/>
      <x:c r="N2140" s="100"/>
    </x:row>
    <x:row r="2141" spans="1:14" s="5" customFormat="1" ht="19.5" customHeight="1">
      <x:c r="A2141" s="101" t="s">
        <x:v>190</x:v>
      </x:c>
      <x:c r="B2141" s="101" t="s">
        <x:v>572</x:v>
      </x:c>
      <x:c r="C2141" s="101">
        <x:f>C1284</x:f>
        <x:v>12.960000000000001</x:v>
      </x:c>
      <x:c r="D2141" s="103" t="s">
        <x:v>266</x:v>
      </x:c>
      <x:c r="E2141" s="104">
        <x:f>E2115</x:f>
        <x:v>1470</x:v>
      </x:c>
      <x:c r="F2141" s="104">
        <x:f t="shared" si="385"/>
        <x:v>19051</x:v>
      </x:c>
      <x:c r="G2141" s="104"/>
      <x:c r="H2141" s="104"/>
      <x:c r="I2141" s="104"/>
      <x:c r="J2141" s="104"/>
      <x:c r="K2141" s="104">
        <x:f t="shared" si="383"/>
        <x:v>1470</x:v>
      </x:c>
      <x:c r="L2141" s="104">
        <x:f t="shared" si="384"/>
        <x:v>19051</x:v>
      </x:c>
      <x:c r="M2141" s="104"/>
      <x:c r="N2141" s="100"/>
    </x:row>
    <x:row r="2142" spans="1:14" s="5" customFormat="1" ht="19.5" customHeight="1">
      <x:c r="A2142" s="101" t="s">
        <x:v>822</x:v>
      </x:c>
      <x:c r="B2142" s="101" t="str">
        <x:f>B1285</x:f>
        <x:v>타이어크레인 50톤</x:v>
      </x:c>
      <x:c r="C2142" s="102">
        <x:v>2</x:v>
      </x:c>
      <x:c r="D2142" s="103" t="s">
        <x:v>148</x:v>
      </x:c>
      <x:c r="E2142" s="104">
        <x:f>E1285</x:f>
        <x:v>2778</x:v>
      </x:c>
      <x:c r="F2142" s="104">
        <x:f t="shared" si="385"/>
        <x:v>5556</x:v>
      </x:c>
      <x:c r="G2142" s="104">
        <x:f>G1285</x:f>
        <x:v>5583</x:v>
      </x:c>
      <x:c r="H2142" s="104">
        <x:f>INT(C2142*G2142)</x:f>
        <x:v>11166</x:v>
      </x:c>
      <x:c r="I2142" s="104">
        <x:f>I1285</x:f>
        <x:v>9839</x:v>
      </x:c>
      <x:c r="J2142" s="104">
        <x:f>INT(C2142*I2142)</x:f>
        <x:v>19678</x:v>
      </x:c>
      <x:c r="K2142" s="104">
        <x:f t="shared" si="383"/>
        <x:v>18200</x:v>
      </x:c>
      <x:c r="L2142" s="104">
        <x:f t="shared" si="384"/>
        <x:v>36400</x:v>
      </x:c>
      <x:c r="M2142" s="104"/>
      <x:c r="N2142" s="100"/>
    </x:row>
    <x:row r="2143" spans="1:14" s="5" customFormat="1" ht="19.5" customHeight="1">
      <x:c r="A2143" s="101" t="s">
        <x:v>540</x:v>
      </x:c>
      <x:c r="B2143" s="101" t="str">
        <x:f>B1286</x:f>
        <x:v>30톤트럭트레일, 10km</x:v>
      </x:c>
      <x:c r="C2143" s="102">
        <x:v>2</x:v>
      </x:c>
      <x:c r="D2143" s="103" t="s">
        <x:v>148</x:v>
      </x:c>
      <x:c r="E2143" s="104">
        <x:f>E1286</x:f>
        <x:v>29485</x:v>
      </x:c>
      <x:c r="F2143" s="104">
        <x:f t="shared" si="385"/>
        <x:v>58970</x:v>
      </x:c>
      <x:c r="G2143" s="104">
        <x:f>G1286</x:f>
        <x:v>32231</x:v>
      </x:c>
      <x:c r="H2143" s="104">
        <x:f>INT(C2143*G2143)</x:f>
        <x:v>64462</x:v>
      </x:c>
      <x:c r="I2143" s="104">
        <x:f>I1286</x:f>
        <x:v>17098</x:v>
      </x:c>
      <x:c r="J2143" s="104">
        <x:f>INT(C2143*I2143)</x:f>
        <x:v>34196</x:v>
      </x:c>
      <x:c r="K2143" s="104">
        <x:f t="shared" si="383"/>
        <x:v>78814</x:v>
      </x:c>
      <x:c r="L2143" s="104">
        <x:f t="shared" si="384"/>
        <x:v>157628</x:v>
      </x:c>
      <x:c r="M2143" s="104"/>
      <x:c r="N2143" s="100"/>
    </x:row>
    <x:row r="2144" spans="1:14" s="5" customFormat="1" ht="19.5" customHeight="1">
      <x:c r="A2144" s="101" t="s">
        <x:v>533</x:v>
      </x:c>
      <x:c r="B2144" s="101"/>
      <x:c r="C2144" s="102"/>
      <x:c r="D2144" s="103"/>
      <x:c r="E2144" s="104"/>
      <x:c r="F2144" s="104">
        <x:f>SUM(F2121:F2143)</x:f>
        <x:v>353517</x:v>
      </x:c>
      <x:c r="G2144" s="104"/>
      <x:c r="H2144" s="104">
        <x:f>SUM(H2121:H2143)</x:f>
        <x:v>1836825</x:v>
      </x:c>
      <x:c r="I2144" s="104"/>
      <x:c r="J2144" s="104">
        <x:f>SUM(J2121:J2143)</x:f>
        <x:v>387085</x:v>
      </x:c>
      <x:c r="K2144" s="104"/>
      <x:c r="L2144" s="104">
        <x:f>SUM(F2144,H2144,J2144)</x:f>
        <x:v>2577427</x:v>
      </x:c>
      <x:c r="M2144" s="104"/>
      <x:c r="N2144" s="100"/>
    </x:row>
    <x:row r="2145" spans="1:14" s="5" customFormat="1" ht="19.5" customHeight="1">
      <x:c r="A2145" s="105"/>
      <x:c r="B2145" s="105"/>
      <x:c r="C2145" s="106"/>
      <x:c r="D2145" s="107"/>
      <x:c r="E2145" s="108"/>
      <x:c r="F2145" s="108"/>
      <x:c r="G2145" s="108"/>
      <x:c r="H2145" s="108"/>
      <x:c r="I2145" s="108"/>
      <x:c r="J2145" s="108"/>
      <x:c r="K2145" s="108"/>
      <x:c r="L2145" s="108"/>
      <x:c r="M2145" s="108"/>
      <x:c r="N2145" s="100"/>
    </x:row>
    <x:row r="2146" spans="1:14" s="5" customFormat="1" ht="23.899999999999999">
      <x:c r="A2146" s="113" t="s">
        <x:v>9</x:v>
      </x:c>
      <x:c r="B2146" s="96" t="s">
        <x:v>282</x:v>
      </x:c>
      <x:c r="C2146" s="97"/>
      <x:c r="D2146" s="98" t="s">
        <x:v>148</x:v>
      </x:c>
      <x:c r="E2146" s="99"/>
      <x:c r="F2146" s="99"/>
      <x:c r="G2146" s="99"/>
      <x:c r="H2146" s="99"/>
      <x:c r="I2146" s="99"/>
      <x:c r="J2146" s="99"/>
      <x:c r="K2146" s="99"/>
      <x:c r="L2146" s="99"/>
      <x:c r="M2146" s="99"/>
      <x:c r="N2146" s="100"/>
    </x:row>
    <x:row r="2147" spans="1:14" s="5" customFormat="1" ht="19.5" customHeight="1">
      <x:c r="A2147" s="101" t="s">
        <x:v>153</x:v>
      </x:c>
      <x:c r="B2147" s="101" t="s">
        <x:v>281</x:v>
      </x:c>
      <x:c r="C2147" s="102">
        <x:v>2.5099999999999998</x:v>
      </x:c>
      <x:c r="D2147" s="103" t="s">
        <x:v>250</x:v>
      </x:c>
      <x:c r="E2147" s="104"/>
      <x:c r="F2147" s="104"/>
      <x:c r="G2147" s="104">
        <x:f>G2121</x:f>
        <x:v>189749</x:v>
      </x:c>
      <x:c r="H2147" s="104">
        <x:f t="shared" ref="H2147:H2162" si="386">INT(C2147*G2147)</x:f>
        <x:v>476269</x:v>
      </x:c>
      <x:c r="I2147" s="104"/>
      <x:c r="J2147" s="104"/>
      <x:c r="K2147" s="104">
        <x:f t="shared" ref="K2147:K2169" si="387">SUM(E2147,G2147,I2147)</x:f>
        <x:v>189749</x:v>
      </x:c>
      <x:c r="L2147" s="104">
        <x:f t="shared" ref="L2147:L2169" si="388">SUM(F2147,H2147,J2147)</x:f>
        <x:v>476269</x:v>
      </x:c>
      <x:c r="M2147" s="104"/>
      <x:c r="N2147" s="100"/>
    </x:row>
    <x:row r="2148" spans="1:14" s="5" customFormat="1" ht="19.5" customHeight="1">
      <x:c r="A2148" s="101" t="s">
        <x:v>862</x:v>
      </x:c>
      <x:c r="B2148" s="101" t="s">
        <x:v>281</x:v>
      </x:c>
      <x:c r="C2148" s="102">
        <x:v>0.38</x:v>
      </x:c>
      <x:c r="D2148" s="103" t="s">
        <x:v>250</x:v>
      </x:c>
      <x:c r="E2148" s="104"/>
      <x:c r="F2148" s="104"/>
      <x:c r="G2148" s="104">
        <x:f>G2122</x:f>
        <x:v>148510</x:v>
      </x:c>
      <x:c r="H2148" s="104">
        <x:f t="shared" si="386"/>
        <x:v>56433</x:v>
      </x:c>
      <x:c r="I2148" s="104"/>
      <x:c r="J2148" s="104"/>
      <x:c r="K2148" s="104">
        <x:f t="shared" si="387"/>
        <x:v>148510</x:v>
      </x:c>
      <x:c r="L2148" s="104">
        <x:f t="shared" si="388"/>
        <x:v>56433</x:v>
      </x:c>
      <x:c r="M2148" s="104"/>
      <x:c r="N2148" s="100"/>
    </x:row>
    <x:row r="2149" spans="1:14" s="5" customFormat="1" ht="19.5" customHeight="1">
      <x:c r="A2149" s="101" t="s">
        <x:v>227</x:v>
      </x:c>
      <x:c r="B2149" s="101" t="s">
        <x:v>110</x:v>
      </x:c>
      <x:c r="C2149" s="102">
        <x:v>2.5800000000000001</x:v>
      </x:c>
      <x:c r="D2149" s="103" t="s">
        <x:v>220</x:v>
      </x:c>
      <x:c r="E2149" s="104">
        <x:f>E2123</x:f>
        <x:v>21820</x:v>
      </x:c>
      <x:c r="F2149" s="104">
        <x:f>INT(C2149*E2149)</x:f>
        <x:v>56295</x:v>
      </x:c>
      <x:c r="G2149" s="104">
        <x:f>G2123</x:f>
        <x:v>47849</x:v>
      </x:c>
      <x:c r="H2149" s="104">
        <x:f t="shared" si="386"/>
        <x:v>123450</x:v>
      </x:c>
      <x:c r="I2149" s="104">
        <x:f>I2123</x:f>
        <x:v>24867</x:v>
      </x:c>
      <x:c r="J2149" s="104">
        <x:f>INT(C2149*I2149)</x:f>
        <x:v>64156</x:v>
      </x:c>
      <x:c r="K2149" s="104">
        <x:f t="shared" si="387"/>
        <x:v>94536</x:v>
      </x:c>
      <x:c r="L2149" s="104">
        <x:f t="shared" si="388"/>
        <x:v>243901</x:v>
      </x:c>
      <x:c r="M2149" s="104"/>
      <x:c r="N2149" s="100"/>
    </x:row>
    <x:row r="2150" spans="1:14" s="5" customFormat="1" ht="19.5" customHeight="1">
      <x:c r="A2150" s="101" t="s">
        <x:v>550</x:v>
      </x:c>
      <x:c r="B2150" s="101" t="s">
        <x:v>146</x:v>
      </x:c>
      <x:c r="C2150" s="102">
        <x:v>0.53000000000000003</x:v>
      </x:c>
      <x:c r="D2150" s="103" t="s">
        <x:v>220</x:v>
      </x:c>
      <x:c r="E2150" s="104">
        <x:f>E2124</x:f>
        <x:v>23816</x:v>
      </x:c>
      <x:c r="F2150" s="104">
        <x:f>INT(C2150*E2150)</x:f>
        <x:v>12622</x:v>
      </x:c>
      <x:c r="G2150" s="104">
        <x:f>G2124</x:f>
        <x:v>47849</x:v>
      </x:c>
      <x:c r="H2150" s="104">
        <x:f t="shared" si="386"/>
        <x:v>25359</x:v>
      </x:c>
      <x:c r="I2150" s="104">
        <x:f>I2124</x:f>
        <x:v>84325</x:v>
      </x:c>
      <x:c r="J2150" s="104">
        <x:f>INT(C2150*I2150)</x:f>
        <x:v>44692</x:v>
      </x:c>
      <x:c r="K2150" s="104">
        <x:f t="shared" si="387"/>
        <x:v>155990</x:v>
      </x:c>
      <x:c r="L2150" s="104">
        <x:f t="shared" si="388"/>
        <x:v>82673</x:v>
      </x:c>
      <x:c r="M2150" s="104"/>
      <x:c r="N2150" s="100"/>
    </x:row>
    <x:row r="2151" spans="1:14" s="5" customFormat="1" ht="19.5" customHeight="1">
      <x:c r="A2151" s="101" t="s">
        <x:v>153</x:v>
      </x:c>
      <x:c r="B2151" s="101" t="s">
        <x:v>1251</x:v>
      </x:c>
      <x:c r="C2151" s="102">
        <x:f>ROUNDDOWN(C2147*0.7,3)</x:f>
        <x:v>1.7569999999999999</x:v>
      </x:c>
      <x:c r="D2151" s="103" t="s">
        <x:v>250</x:v>
      </x:c>
      <x:c r="E2151" s="104"/>
      <x:c r="F2151" s="104"/>
      <x:c r="G2151" s="104">
        <x:f>G2147</x:f>
        <x:v>189749</x:v>
      </x:c>
      <x:c r="H2151" s="104">
        <x:f t="shared" si="386"/>
        <x:v>333388</x:v>
      </x:c>
      <x:c r="I2151" s="104"/>
      <x:c r="J2151" s="104"/>
      <x:c r="K2151" s="104">
        <x:f t="shared" si="387"/>
        <x:v>189749</x:v>
      </x:c>
      <x:c r="L2151" s="104">
        <x:f t="shared" si="388"/>
        <x:v>333388</x:v>
      </x:c>
      <x:c r="M2151" s="104"/>
      <x:c r="N2151" s="100"/>
    </x:row>
    <x:row r="2152" spans="1:14" s="5" customFormat="1" ht="19.5" customHeight="1">
      <x:c r="A2152" s="101" t="s">
        <x:v>862</x:v>
      </x:c>
      <x:c r="B2152" s="101" t="s">
        <x:v>1251</x:v>
      </x:c>
      <x:c r="C2152" s="102">
        <x:f>ROUNDDOWN(C2148*0.7,3)</x:f>
        <x:v>0.26600000000000001</x:v>
      </x:c>
      <x:c r="D2152" s="103" t="s">
        <x:v>250</x:v>
      </x:c>
      <x:c r="E2152" s="104"/>
      <x:c r="F2152" s="104"/>
      <x:c r="G2152" s="104">
        <x:f>G2148</x:f>
        <x:v>148510</x:v>
      </x:c>
      <x:c r="H2152" s="104">
        <x:f t="shared" si="386"/>
        <x:v>39503</x:v>
      </x:c>
      <x:c r="I2152" s="104"/>
      <x:c r="J2152" s="104"/>
      <x:c r="K2152" s="104">
        <x:f t="shared" si="387"/>
        <x:v>148510</x:v>
      </x:c>
      <x:c r="L2152" s="104">
        <x:f t="shared" si="388"/>
        <x:v>39503</x:v>
      </x:c>
      <x:c r="M2152" s="104"/>
      <x:c r="N2152" s="100"/>
    </x:row>
    <x:row r="2153" spans="1:14" s="5" customFormat="1" ht="19.5" customHeight="1">
      <x:c r="A2153" s="101" t="s">
        <x:v>227</x:v>
      </x:c>
      <x:c r="B2153" s="101" t="s">
        <x:v>1165</x:v>
      </x:c>
      <x:c r="C2153" s="102">
        <x:f>ROUNDDOWN(C2149*0.7,3)</x:f>
        <x:v>1.806</x:v>
      </x:c>
      <x:c r="D2153" s="103" t="s">
        <x:v>220</x:v>
      </x:c>
      <x:c r="E2153" s="104">
        <x:f>E2149</x:f>
        <x:v>21820</x:v>
      </x:c>
      <x:c r="F2153" s="104">
        <x:f>INT(C2153*E2153)</x:f>
        <x:v>39406</x:v>
      </x:c>
      <x:c r="G2153" s="104">
        <x:f>G2149</x:f>
        <x:v>47849</x:v>
      </x:c>
      <x:c r="H2153" s="104">
        <x:f t="shared" si="386"/>
        <x:v>86415</x:v>
      </x:c>
      <x:c r="I2153" s="104">
        <x:f>I2149</x:f>
        <x:v>24867</x:v>
      </x:c>
      <x:c r="J2153" s="104">
        <x:f>INT(C2153*I2153)</x:f>
        <x:v>44909</x:v>
      </x:c>
      <x:c r="K2153" s="104">
        <x:f t="shared" si="387"/>
        <x:v>94536</x:v>
      </x:c>
      <x:c r="L2153" s="104">
        <x:f t="shared" si="388"/>
        <x:v>170730</x:v>
      </x:c>
      <x:c r="M2153" s="104"/>
      <x:c r="N2153" s="100"/>
    </x:row>
    <x:row r="2154" spans="1:14" s="5" customFormat="1" ht="19.5" customHeight="1">
      <x:c r="A2154" s="101" t="s">
        <x:v>550</x:v>
      </x:c>
      <x:c r="B2154" s="101" t="s">
        <x:v>1072</x:v>
      </x:c>
      <x:c r="C2154" s="102">
        <x:f>ROUNDDOWN(C2150*0.7,3)</x:f>
        <x:v>0.371</x:v>
      </x:c>
      <x:c r="D2154" s="103" t="s">
        <x:v>220</x:v>
      </x:c>
      <x:c r="E2154" s="104">
        <x:f>E2150</x:f>
        <x:v>23816</x:v>
      </x:c>
      <x:c r="F2154" s="104">
        <x:f>INT(C2154*E2154)</x:f>
        <x:v>8835</x:v>
      </x:c>
      <x:c r="G2154" s="104">
        <x:f>G2150</x:f>
        <x:v>47849</x:v>
      </x:c>
      <x:c r="H2154" s="104">
        <x:f t="shared" si="386"/>
        <x:v>17751</x:v>
      </x:c>
      <x:c r="I2154" s="104">
        <x:f>I2150</x:f>
        <x:v>84325</x:v>
      </x:c>
      <x:c r="J2154" s="104">
        <x:f>INT(C2154*I2154)</x:f>
        <x:v>31284</x:v>
      </x:c>
      <x:c r="K2154" s="104">
        <x:f t="shared" si="387"/>
        <x:v>155990</x:v>
      </x:c>
      <x:c r="L2154" s="104">
        <x:f t="shared" si="388"/>
        <x:v>57870</x:v>
      </x:c>
      <x:c r="M2154" s="104"/>
      <x:c r="N2154" s="100"/>
    </x:row>
    <x:row r="2155" spans="1:14" s="5" customFormat="1" ht="19.5" customHeight="1">
      <x:c r="A2155" s="101" t="s">
        <x:v>153</x:v>
      </x:c>
      <x:c r="B2155" s="101" t="s">
        <x:v>229</x:v>
      </x:c>
      <x:c r="C2155" s="102">
        <x:v>1.3300000000000001</x:v>
      </x:c>
      <x:c r="D2155" s="103" t="s">
        <x:v>250</x:v>
      </x:c>
      <x:c r="E2155" s="104"/>
      <x:c r="F2155" s="104"/>
      <x:c r="G2155" s="104">
        <x:f>G2147</x:f>
        <x:v>189749</x:v>
      </x:c>
      <x:c r="H2155" s="104">
        <x:f t="shared" si="386"/>
        <x:v>252366</x:v>
      </x:c>
      <x:c r="I2155" s="104"/>
      <x:c r="J2155" s="104"/>
      <x:c r="K2155" s="104">
        <x:f t="shared" si="387"/>
        <x:v>189749</x:v>
      </x:c>
      <x:c r="L2155" s="104">
        <x:f t="shared" si="388"/>
        <x:v>252366</x:v>
      </x:c>
      <x:c r="M2155" s="104"/>
      <x:c r="N2155" s="100"/>
    </x:row>
    <x:row r="2156" spans="1:14" s="5" customFormat="1" ht="19.5" customHeight="1">
      <x:c r="A2156" s="101" t="s">
        <x:v>862</x:v>
      </x:c>
      <x:c r="B2156" s="101" t="s">
        <x:v>229</x:v>
      </x:c>
      <x:c r="C2156" s="102">
        <x:v>0.45000000000000001</x:v>
      </x:c>
      <x:c r="D2156" s="103" t="s">
        <x:v>250</x:v>
      </x:c>
      <x:c r="E2156" s="104"/>
      <x:c r="F2156" s="104"/>
      <x:c r="G2156" s="104">
        <x:f>G2148</x:f>
        <x:v>148510</x:v>
      </x:c>
      <x:c r="H2156" s="104">
        <x:f t="shared" si="386"/>
        <x:v>66829</x:v>
      </x:c>
      <x:c r="I2156" s="104"/>
      <x:c r="J2156" s="104"/>
      <x:c r="K2156" s="104">
        <x:f t="shared" si="387"/>
        <x:v>148510</x:v>
      </x:c>
      <x:c r="L2156" s="104">
        <x:f t="shared" si="388"/>
        <x:v>66829</x:v>
      </x:c>
      <x:c r="M2156" s="104"/>
      <x:c r="N2156" s="100"/>
    </x:row>
    <x:row r="2157" spans="1:14" s="5" customFormat="1" ht="19.5" customHeight="1">
      <x:c r="A2157" s="101" t="s">
        <x:v>227</x:v>
      </x:c>
      <x:c r="B2157" s="101" t="s">
        <x:v>1079</x:v>
      </x:c>
      <x:c r="C2157" s="102">
        <x:v>1.8500000000000001</x:v>
      </x:c>
      <x:c r="D2157" s="103" t="s">
        <x:v>220</x:v>
      </x:c>
      <x:c r="E2157" s="104">
        <x:f>E2161</x:f>
        <x:v>21820</x:v>
      </x:c>
      <x:c r="F2157" s="104">
        <x:f>INT(C2157*E2157)</x:f>
        <x:v>40367</x:v>
      </x:c>
      <x:c r="G2157" s="104">
        <x:f>G2161</x:f>
        <x:v>47849</x:v>
      </x:c>
      <x:c r="H2157" s="104">
        <x:f t="shared" si="386"/>
        <x:v>88520</x:v>
      </x:c>
      <x:c r="I2157" s="104">
        <x:f>I2161</x:f>
        <x:v>24867</x:v>
      </x:c>
      <x:c r="J2157" s="104">
        <x:f>INT(C2157*I2157)</x:f>
        <x:v>46003</x:v>
      </x:c>
      <x:c r="K2157" s="104">
        <x:f t="shared" si="387"/>
        <x:v>94536</x:v>
      </x:c>
      <x:c r="L2157" s="104">
        <x:f t="shared" si="388"/>
        <x:v>174890</x:v>
      </x:c>
      <x:c r="M2157" s="104"/>
      <x:c r="N2157" s="100"/>
    </x:row>
    <x:row r="2158" spans="1:14" s="5" customFormat="1" ht="19.5" customHeight="1">
      <x:c r="A2158" s="101" t="s">
        <x:v>550</x:v>
      </x:c>
      <x:c r="B2158" s="101" t="s">
        <x:v>146</x:v>
      </x:c>
      <x:c r="C2158" s="102">
        <x:v>0.69999999999999996</x:v>
      </x:c>
      <x:c r="D2158" s="103" t="s">
        <x:v>220</x:v>
      </x:c>
      <x:c r="E2158" s="104">
        <x:f>E2154</x:f>
        <x:v>23816</x:v>
      </x:c>
      <x:c r="F2158" s="104">
        <x:f>INT(C2158*E2158)</x:f>
        <x:v>16671</x:v>
      </x:c>
      <x:c r="G2158" s="104">
        <x:f>G2154</x:f>
        <x:v>47849</x:v>
      </x:c>
      <x:c r="H2158" s="104">
        <x:f t="shared" si="386"/>
        <x:v>33494</x:v>
      </x:c>
      <x:c r="I2158" s="104">
        <x:f>I2154</x:f>
        <x:v>84325</x:v>
      </x:c>
      <x:c r="J2158" s="104">
        <x:f>INT(C2158*I2158)</x:f>
        <x:v>59027</x:v>
      </x:c>
      <x:c r="K2158" s="104">
        <x:f t="shared" si="387"/>
        <x:v>155990</x:v>
      </x:c>
      <x:c r="L2158" s="104">
        <x:f t="shared" si="388"/>
        <x:v>109192</x:v>
      </x:c>
      <x:c r="M2158" s="104"/>
      <x:c r="N2158" s="100"/>
    </x:row>
    <x:row r="2159" spans="1:14" s="5" customFormat="1" ht="19.5" customHeight="1">
      <x:c r="A2159" s="101" t="s">
        <x:v>153</x:v>
      </x:c>
      <x:c r="B2159" s="101" t="s">
        <x:v>1050</x:v>
      </x:c>
      <x:c r="C2159" s="102">
        <x:f>ROUNDDOWN(C2155*0.5,3)</x:f>
        <x:v>0.66500000000000004</x:v>
      </x:c>
      <x:c r="D2159" s="103" t="s">
        <x:v>250</x:v>
      </x:c>
      <x:c r="E2159" s="104"/>
      <x:c r="F2159" s="104"/>
      <x:c r="G2159" s="104">
        <x:f>G2151</x:f>
        <x:v>189749</x:v>
      </x:c>
      <x:c r="H2159" s="104">
        <x:f t="shared" si="386"/>
        <x:v>126183</x:v>
      </x:c>
      <x:c r="I2159" s="104"/>
      <x:c r="J2159" s="104"/>
      <x:c r="K2159" s="104">
        <x:f t="shared" si="387"/>
        <x:v>189749</x:v>
      </x:c>
      <x:c r="L2159" s="104">
        <x:f t="shared" si="388"/>
        <x:v>126183</x:v>
      </x:c>
      <x:c r="M2159" s="104"/>
      <x:c r="N2159" s="100"/>
    </x:row>
    <x:row r="2160" spans="1:14" s="5" customFormat="1" ht="19.5" customHeight="1">
      <x:c r="A2160" s="101" t="s">
        <x:v>862</x:v>
      </x:c>
      <x:c r="B2160" s="101" t="s">
        <x:v>1050</x:v>
      </x:c>
      <x:c r="C2160" s="102">
        <x:f>ROUNDDOWN(C2156*0.5,3)</x:f>
        <x:v>0.22500000000000001</x:v>
      </x:c>
      <x:c r="D2160" s="103" t="s">
        <x:v>250</x:v>
      </x:c>
      <x:c r="E2160" s="104"/>
      <x:c r="F2160" s="104"/>
      <x:c r="G2160" s="104">
        <x:f>G2152</x:f>
        <x:v>148510</x:v>
      </x:c>
      <x:c r="H2160" s="104">
        <x:f t="shared" si="386"/>
        <x:v>33414</x:v>
      </x:c>
      <x:c r="I2160" s="104"/>
      <x:c r="J2160" s="104"/>
      <x:c r="K2160" s="104">
        <x:f t="shared" si="387"/>
        <x:v>148510</x:v>
      </x:c>
      <x:c r="L2160" s="104">
        <x:f t="shared" si="388"/>
        <x:v>33414</x:v>
      </x:c>
      <x:c r="M2160" s="104"/>
      <x:c r="N2160" s="100"/>
    </x:row>
    <x:row r="2161" spans="1:14" s="5" customFormat="1" ht="19.5" customHeight="1">
      <x:c r="A2161" s="101" t="s">
        <x:v>227</x:v>
      </x:c>
      <x:c r="B2161" s="101" t="s">
        <x:v>1370</x:v>
      </x:c>
      <x:c r="C2161" s="102">
        <x:f>ROUNDDOWN(C2157*0.5,3)</x:f>
        <x:v>0.92500000000000004</x:v>
      </x:c>
      <x:c r="D2161" s="103" t="s">
        <x:v>220</x:v>
      </x:c>
      <x:c r="E2161" s="104">
        <x:f>E2135</x:f>
        <x:v>21820</x:v>
      </x:c>
      <x:c r="F2161" s="104">
        <x:f t="shared" ref="F2161:F2169" si="389">INT(C2161*E2161)</x:f>
        <x:v>20183</x:v>
      </x:c>
      <x:c r="G2161" s="104">
        <x:f>G2135</x:f>
        <x:v>47849</x:v>
      </x:c>
      <x:c r="H2161" s="104">
        <x:f t="shared" si="386"/>
        <x:v>44260</x:v>
      </x:c>
      <x:c r="I2161" s="104">
        <x:f>I2135</x:f>
        <x:v>24867</x:v>
      </x:c>
      <x:c r="J2161" s="104">
        <x:f>INT(C2161*I2161)</x:f>
        <x:v>23001</x:v>
      </x:c>
      <x:c r="K2161" s="104">
        <x:f t="shared" si="387"/>
        <x:v>94536</x:v>
      </x:c>
      <x:c r="L2161" s="104">
        <x:f t="shared" si="388"/>
        <x:v>87444</x:v>
      </x:c>
      <x:c r="M2161" s="104"/>
      <x:c r="N2161" s="100"/>
    </x:row>
    <x:row r="2162" spans="1:14" s="5" customFormat="1" ht="19.5" customHeight="1">
      <x:c r="A2162" s="101" t="s">
        <x:v>550</x:v>
      </x:c>
      <x:c r="B2162" s="101" t="s">
        <x:v>1374</x:v>
      </x:c>
      <x:c r="C2162" s="102">
        <x:f>ROUNDDOWN(C2158*0.5,3)</x:f>
        <x:v>0.34999999999999998</x:v>
      </x:c>
      <x:c r="D2162" s="103" t="s">
        <x:v>220</x:v>
      </x:c>
      <x:c r="E2162" s="104">
        <x:f>E2158</x:f>
        <x:v>23816</x:v>
      </x:c>
      <x:c r="F2162" s="104">
        <x:f t="shared" si="389"/>
        <x:v>8335</x:v>
      </x:c>
      <x:c r="G2162" s="104">
        <x:f>G2158</x:f>
        <x:v>47849</x:v>
      </x:c>
      <x:c r="H2162" s="104">
        <x:f t="shared" si="386"/>
        <x:v>16747</x:v>
      </x:c>
      <x:c r="I2162" s="104">
        <x:f>I2158</x:f>
        <x:v>84325</x:v>
      </x:c>
      <x:c r="J2162" s="104">
        <x:f>INT(C2162*I2162)</x:f>
        <x:v>29513</x:v>
      </x:c>
      <x:c r="K2162" s="104">
        <x:f t="shared" si="387"/>
        <x:v>155990</x:v>
      </x:c>
      <x:c r="L2162" s="104">
        <x:f t="shared" si="388"/>
        <x:v>54595</x:v>
      </x:c>
      <x:c r="M2162" s="104"/>
      <x:c r="N2162" s="100"/>
    </x:row>
    <x:row r="2163" spans="1:14" s="5" customFormat="1" ht="19.5" customHeight="1">
      <x:c r="A2163" s="101" t="s">
        <x:v>332</x:v>
      </x:c>
      <x:c r="B2163" s="101" t="str">
        <x:f>B1298</x:f>
        <x:v>삼발이, L=2700</x:v>
      </x:c>
      <x:c r="C2163" s="101">
        <x:f>C1298</x:f>
        <x:v>1</x:v>
      </x:c>
      <x:c r="D2163" s="103" t="s">
        <x:v>261</x:v>
      </x:c>
      <x:c r="E2163" s="104">
        <x:f>E1298</x:f>
        <x:v>29900</x:v>
      </x:c>
      <x:c r="F2163" s="104">
        <x:f t="shared" si="389"/>
        <x:v>29900</x:v>
      </x:c>
      <x:c r="G2163" s="104"/>
      <x:c r="H2163" s="104"/>
      <x:c r="I2163" s="104"/>
      <x:c r="J2163" s="104"/>
      <x:c r="K2163" s="104">
        <x:f t="shared" si="387"/>
        <x:v>29900</x:v>
      </x:c>
      <x:c r="L2163" s="104">
        <x:f t="shared" si="388"/>
        <x:v>29900</x:v>
      </x:c>
      <x:c r="M2163" s="104"/>
      <x:c r="N2163" s="100"/>
    </x:row>
    <x:row r="2164" spans="1:14" s="5" customFormat="1" ht="19.5" customHeight="1">
      <x:c r="A2164" s="101" t="s">
        <x:v>748</x:v>
      </x:c>
      <x:c r="B2164" s="101" t="s">
        <x:v>86</x:v>
      </x:c>
      <x:c r="C2164" s="101">
        <x:f>C1299</x:f>
        <x:v>70</x:v>
      </x:c>
      <x:c r="D2164" s="103" t="s">
        <x:v>266</x:v>
      </x:c>
      <x:c r="E2164" s="104">
        <x:f>E2138</x:f>
        <x:v>400</x:v>
      </x:c>
      <x:c r="F2164" s="104">
        <x:f t="shared" si="389"/>
        <x:v>28000</x:v>
      </x:c>
      <x:c r="G2164" s="104"/>
      <x:c r="H2164" s="104"/>
      <x:c r="I2164" s="104"/>
      <x:c r="J2164" s="104"/>
      <x:c r="K2164" s="104">
        <x:f t="shared" si="387"/>
        <x:v>400</x:v>
      </x:c>
      <x:c r="L2164" s="104">
        <x:f t="shared" si="388"/>
        <x:v>28000</x:v>
      </x:c>
      <x:c r="M2164" s="104"/>
      <x:c r="N2164" s="100"/>
    </x:row>
    <x:row r="2165" spans="1:14" s="5" customFormat="1" ht="19.5" customHeight="1">
      <x:c r="A2165" s="101" t="s">
        <x:v>239</x:v>
      </x:c>
      <x:c r="B2165" s="101" t="s">
        <x:v>1232</x:v>
      </x:c>
      <x:c r="C2165" s="101">
        <x:f>C1300</x:f>
        <x:v>160</x:v>
      </x:c>
      <x:c r="D2165" s="103" t="s">
        <x:v>270</x:v>
      </x:c>
      <x:c r="E2165" s="104">
        <x:f>E2139</x:f>
        <x:v>33.299999999999997</x:v>
      </x:c>
      <x:c r="F2165" s="104">
        <x:f t="shared" si="389"/>
        <x:v>5328</x:v>
      </x:c>
      <x:c r="G2165" s="104"/>
      <x:c r="H2165" s="104"/>
      <x:c r="I2165" s="104"/>
      <x:c r="J2165" s="104"/>
      <x:c r="K2165" s="104">
        <x:f t="shared" si="387"/>
        <x:v>33.299999999999997</x:v>
      </x:c>
      <x:c r="L2165" s="104">
        <x:f t="shared" si="388"/>
        <x:v>5328</x:v>
      </x:c>
      <x:c r="M2165" s="104"/>
      <x:c r="N2165" s="100"/>
    </x:row>
    <x:row r="2166" spans="1:14" s="5" customFormat="1" ht="19.5" customHeight="1">
      <x:c r="A2166" s="101" t="s">
        <x:v>580</x:v>
      </x:c>
      <x:c r="B2166" s="101" t="s">
        <x:v>1337</x:v>
      </x:c>
      <x:c r="C2166" s="101">
        <x:f>C1301</x:f>
        <x:v>89.5</x:v>
      </x:c>
      <x:c r="D2166" s="103" t="s">
        <x:v>270</x:v>
      </x:c>
      <x:c r="E2166" s="104">
        <x:f>E2140</x:f>
        <x:v>131</x:v>
      </x:c>
      <x:c r="F2166" s="104">
        <x:f t="shared" si="389"/>
        <x:v>11724</x:v>
      </x:c>
      <x:c r="G2166" s="104"/>
      <x:c r="H2166" s="104"/>
      <x:c r="I2166" s="104"/>
      <x:c r="J2166" s="104"/>
      <x:c r="K2166" s="104">
        <x:f t="shared" si="387"/>
        <x:v>131</x:v>
      </x:c>
      <x:c r="L2166" s="104">
        <x:f t="shared" si="388"/>
        <x:v>11724</x:v>
      </x:c>
      <x:c r="M2166" s="104"/>
      <x:c r="N2166" s="100"/>
    </x:row>
    <x:row r="2167" spans="1:14" s="5" customFormat="1" ht="19.5" customHeight="1">
      <x:c r="A2167" s="101" t="s">
        <x:v>190</x:v>
      </x:c>
      <x:c r="B2167" s="101" t="s">
        <x:v>572</x:v>
      </x:c>
      <x:c r="C2167" s="101">
        <x:f>C1302</x:f>
        <x:v>15.210000000000001</x:v>
      </x:c>
      <x:c r="D2167" s="103" t="s">
        <x:v>266</x:v>
      </x:c>
      <x:c r="E2167" s="104">
        <x:f>E2141</x:f>
        <x:v>1470</x:v>
      </x:c>
      <x:c r="F2167" s="104">
        <x:f t="shared" si="389"/>
        <x:v>22358</x:v>
      </x:c>
      <x:c r="G2167" s="104"/>
      <x:c r="H2167" s="104"/>
      <x:c r="I2167" s="104"/>
      <x:c r="J2167" s="104"/>
      <x:c r="K2167" s="104">
        <x:f t="shared" si="387"/>
        <x:v>1470</x:v>
      </x:c>
      <x:c r="L2167" s="104">
        <x:f t="shared" si="388"/>
        <x:v>22358</x:v>
      </x:c>
      <x:c r="M2167" s="104"/>
      <x:c r="N2167" s="100"/>
    </x:row>
    <x:row r="2168" spans="1:14" s="5" customFormat="1" ht="19.5" customHeight="1">
      <x:c r="A2168" s="101" t="s">
        <x:v>822</x:v>
      </x:c>
      <x:c r="B2168" s="101" t="str">
        <x:f>B1303</x:f>
        <x:v>타이어크레인 50톤</x:v>
      </x:c>
      <x:c r="C2168" s="102">
        <x:v>2</x:v>
      </x:c>
      <x:c r="D2168" s="103" t="s">
        <x:v>148</x:v>
      </x:c>
      <x:c r="E2168" s="104">
        <x:f>E1303</x:f>
        <x:v>2778</x:v>
      </x:c>
      <x:c r="F2168" s="104">
        <x:f t="shared" si="389"/>
        <x:v>5556</x:v>
      </x:c>
      <x:c r="G2168" s="104">
        <x:f>G1303</x:f>
        <x:v>5583</x:v>
      </x:c>
      <x:c r="H2168" s="104">
        <x:f>INT(C2168*G2168)</x:f>
        <x:v>11166</x:v>
      </x:c>
      <x:c r="I2168" s="104">
        <x:f>I1303</x:f>
        <x:v>9839</x:v>
      </x:c>
      <x:c r="J2168" s="104">
        <x:f>INT(C2168*I2168)</x:f>
        <x:v>19678</x:v>
      </x:c>
      <x:c r="K2168" s="104">
        <x:f t="shared" si="387"/>
        <x:v>18200</x:v>
      </x:c>
      <x:c r="L2168" s="104">
        <x:f t="shared" si="388"/>
        <x:v>36400</x:v>
      </x:c>
      <x:c r="M2168" s="104"/>
      <x:c r="N2168" s="100"/>
    </x:row>
    <x:row r="2169" spans="1:14" s="5" customFormat="1" ht="19.5" customHeight="1">
      <x:c r="A2169" s="101" t="s">
        <x:v>540</x:v>
      </x:c>
      <x:c r="B2169" s="101" t="str">
        <x:f>B1304</x:f>
        <x:v>30톤트럭트레일, 10km</x:v>
      </x:c>
      <x:c r="C2169" s="102">
        <x:v>2</x:v>
      </x:c>
      <x:c r="D2169" s="103" t="s">
        <x:v>148</x:v>
      </x:c>
      <x:c r="E2169" s="104">
        <x:f>E1304</x:f>
        <x:v>29485</x:v>
      </x:c>
      <x:c r="F2169" s="104">
        <x:f t="shared" si="389"/>
        <x:v>58970</x:v>
      </x:c>
      <x:c r="G2169" s="104">
        <x:f>G1304</x:f>
        <x:v>32231</x:v>
      </x:c>
      <x:c r="H2169" s="104">
        <x:f>INT(C2169*G2169)</x:f>
        <x:v>64462</x:v>
      </x:c>
      <x:c r="I2169" s="104">
        <x:f>I1304</x:f>
        <x:v>17098</x:v>
      </x:c>
      <x:c r="J2169" s="104">
        <x:f>INT(C2169*I2169)</x:f>
        <x:v>34196</x:v>
      </x:c>
      <x:c r="K2169" s="104">
        <x:f t="shared" si="387"/>
        <x:v>78814</x:v>
      </x:c>
      <x:c r="L2169" s="104">
        <x:f t="shared" si="388"/>
        <x:v>157628</x:v>
      </x:c>
      <x:c r="M2169" s="104"/>
      <x:c r="N2169" s="100"/>
    </x:row>
    <x:row r="2170" spans="1:14" s="5" customFormat="1" ht="19.5" customHeight="1">
      <x:c r="A2170" s="101" t="s">
        <x:v>533</x:v>
      </x:c>
      <x:c r="B2170" s="101"/>
      <x:c r="C2170" s="102"/>
      <x:c r="D2170" s="103"/>
      <x:c r="E2170" s="104"/>
      <x:c r="F2170" s="104">
        <x:f>SUM(F2147:F2169)</x:f>
        <x:v>364550</x:v>
      </x:c>
      <x:c r="G2170" s="104"/>
      <x:c r="H2170" s="104">
        <x:f>SUM(H2147:H2169)</x:f>
        <x:v>1896009</x:v>
      </x:c>
      <x:c r="I2170" s="104"/>
      <x:c r="J2170" s="104">
        <x:f>SUM(J2147:J2169)</x:f>
        <x:v>396459</x:v>
      </x:c>
      <x:c r="K2170" s="104"/>
      <x:c r="L2170" s="104">
        <x:f>SUM(F2170,H2170,J2170)</x:f>
        <x:v>2657018</x:v>
      </x:c>
      <x:c r="M2170" s="104"/>
      <x:c r="N2170" s="100"/>
    </x:row>
    <x:row r="2171" spans="1:14" s="5" customFormat="1" ht="19.5" customHeight="1">
      <x:c r="A2171" s="105"/>
      <x:c r="B2171" s="105"/>
      <x:c r="C2171" s="106"/>
      <x:c r="D2171" s="107"/>
      <x:c r="E2171" s="108"/>
      <x:c r="F2171" s="108"/>
      <x:c r="G2171" s="108"/>
      <x:c r="H2171" s="108"/>
      <x:c r="I2171" s="108"/>
      <x:c r="J2171" s="108"/>
      <x:c r="K2171" s="108"/>
      <x:c r="L2171" s="108"/>
      <x:c r="M2171" s="108"/>
      <x:c r="N2171" s="100"/>
    </x:row>
    <x:row r="2172" spans="1:14" s="5" customFormat="1" ht="23.899999999999999">
      <x:c r="A2172" s="113" t="s">
        <x:v>31</x:v>
      </x:c>
      <x:c r="B2172" s="96" t="s">
        <x:v>310</x:v>
      </x:c>
      <x:c r="C2172" s="97"/>
      <x:c r="D2172" s="98" t="s">
        <x:v>148</x:v>
      </x:c>
      <x:c r="E2172" s="99"/>
      <x:c r="F2172" s="99"/>
      <x:c r="G2172" s="99"/>
      <x:c r="H2172" s="99"/>
      <x:c r="I2172" s="99"/>
      <x:c r="J2172" s="99"/>
      <x:c r="K2172" s="99"/>
      <x:c r="L2172" s="99"/>
      <x:c r="M2172" s="99"/>
      <x:c r="N2172" s="100"/>
    </x:row>
    <x:row r="2173" spans="1:14" s="5" customFormat="1" ht="19.5" customHeight="1">
      <x:c r="A2173" s="101" t="s">
        <x:v>153</x:v>
      </x:c>
      <x:c r="B2173" s="101" t="s">
        <x:v>281</x:v>
      </x:c>
      <x:c r="C2173" s="102">
        <x:v>2.6400000000000001</x:v>
      </x:c>
      <x:c r="D2173" s="103" t="s">
        <x:v>250</x:v>
      </x:c>
      <x:c r="E2173" s="104"/>
      <x:c r="F2173" s="104"/>
      <x:c r="G2173" s="104">
        <x:f>G2147</x:f>
        <x:v>189749</x:v>
      </x:c>
      <x:c r="H2173" s="104">
        <x:f t="shared" ref="H2173:H2188" si="390">INT(C2173*G2173)</x:f>
        <x:v>500937</x:v>
      </x:c>
      <x:c r="I2173" s="104"/>
      <x:c r="J2173" s="104"/>
      <x:c r="K2173" s="104">
        <x:f t="shared" ref="K2173:K2195" si="391">SUM(E2173,G2173,I2173)</x:f>
        <x:v>189749</x:v>
      </x:c>
      <x:c r="L2173" s="104">
        <x:f t="shared" ref="L2173:L2195" si="392">SUM(F2173,H2173,J2173)</x:f>
        <x:v>500937</x:v>
      </x:c>
      <x:c r="M2173" s="104"/>
      <x:c r="N2173" s="100"/>
    </x:row>
    <x:row r="2174" spans="1:14" s="5" customFormat="1" ht="19.5" customHeight="1">
      <x:c r="A2174" s="101" t="s">
        <x:v>862</x:v>
      </x:c>
      <x:c r="B2174" s="101" t="s">
        <x:v>281</x:v>
      </x:c>
      <x:c r="C2174" s="102">
        <x:v>0.40000000000000002</x:v>
      </x:c>
      <x:c r="D2174" s="103" t="s">
        <x:v>250</x:v>
      </x:c>
      <x:c r="E2174" s="104"/>
      <x:c r="F2174" s="104"/>
      <x:c r="G2174" s="104">
        <x:f>G2148</x:f>
        <x:v>148510</x:v>
      </x:c>
      <x:c r="H2174" s="104">
        <x:f t="shared" si="390"/>
        <x:v>59404</x:v>
      </x:c>
      <x:c r="I2174" s="104"/>
      <x:c r="J2174" s="104"/>
      <x:c r="K2174" s="104">
        <x:f t="shared" si="391"/>
        <x:v>148510</x:v>
      </x:c>
      <x:c r="L2174" s="104">
        <x:f t="shared" si="392"/>
        <x:v>59404</x:v>
      </x:c>
      <x:c r="M2174" s="104"/>
      <x:c r="N2174" s="100"/>
    </x:row>
    <x:row r="2175" spans="1:14" s="5" customFormat="1" ht="19.5" customHeight="1">
      <x:c r="A2175" s="101" t="s">
        <x:v>227</x:v>
      </x:c>
      <x:c r="B2175" s="101" t="s">
        <x:v>110</x:v>
      </x:c>
      <x:c r="C2175" s="102">
        <x:v>2.7000000000000002</x:v>
      </x:c>
      <x:c r="D2175" s="103" t="s">
        <x:v>220</x:v>
      </x:c>
      <x:c r="E2175" s="104">
        <x:f>E2149</x:f>
        <x:v>21820</x:v>
      </x:c>
      <x:c r="F2175" s="104">
        <x:f>INT(C2175*E2175)</x:f>
        <x:v>58914</x:v>
      </x:c>
      <x:c r="G2175" s="104">
        <x:f>G2149</x:f>
        <x:v>47849</x:v>
      </x:c>
      <x:c r="H2175" s="104">
        <x:f t="shared" si="390"/>
        <x:v>129192</x:v>
      </x:c>
      <x:c r="I2175" s="104">
        <x:f>I2149</x:f>
        <x:v>24867</x:v>
      </x:c>
      <x:c r="J2175" s="104">
        <x:f>INT(C2175*I2175)</x:f>
        <x:v>67140</x:v>
      </x:c>
      <x:c r="K2175" s="104">
        <x:f t="shared" si="391"/>
        <x:v>94536</x:v>
      </x:c>
      <x:c r="L2175" s="104">
        <x:f t="shared" si="392"/>
        <x:v>255246</x:v>
      </x:c>
      <x:c r="M2175" s="104"/>
      <x:c r="N2175" s="100"/>
    </x:row>
    <x:row r="2176" spans="1:14" s="5" customFormat="1" ht="19.5" customHeight="1">
      <x:c r="A2176" s="101" t="s">
        <x:v>550</x:v>
      </x:c>
      <x:c r="B2176" s="101" t="s">
        <x:v>146</x:v>
      </x:c>
      <x:c r="C2176" s="102">
        <x:v>0.56000000000000005</x:v>
      </x:c>
      <x:c r="D2176" s="103" t="s">
        <x:v>220</x:v>
      </x:c>
      <x:c r="E2176" s="104">
        <x:f>E2150</x:f>
        <x:v>23816</x:v>
      </x:c>
      <x:c r="F2176" s="104">
        <x:f>INT(C2176*E2176)</x:f>
        <x:v>13336</x:v>
      </x:c>
      <x:c r="G2176" s="104">
        <x:f>G2150</x:f>
        <x:v>47849</x:v>
      </x:c>
      <x:c r="H2176" s="104">
        <x:f t="shared" si="390"/>
        <x:v>26795</x:v>
      </x:c>
      <x:c r="I2176" s="104">
        <x:f>I2150</x:f>
        <x:v>84325</x:v>
      </x:c>
      <x:c r="J2176" s="104">
        <x:f>INT(C2176*I2176)</x:f>
        <x:v>47222</x:v>
      </x:c>
      <x:c r="K2176" s="104">
        <x:f t="shared" si="391"/>
        <x:v>155990</x:v>
      </x:c>
      <x:c r="L2176" s="104">
        <x:f t="shared" si="392"/>
        <x:v>87353</x:v>
      </x:c>
      <x:c r="M2176" s="104"/>
      <x:c r="N2176" s="100"/>
    </x:row>
    <x:row r="2177" spans="1:14" s="5" customFormat="1" ht="19.5" customHeight="1">
      <x:c r="A2177" s="101" t="s">
        <x:v>153</x:v>
      </x:c>
      <x:c r="B2177" s="101" t="s">
        <x:v>1251</x:v>
      </x:c>
      <x:c r="C2177" s="102">
        <x:f>ROUNDDOWN(C2173*0.7,3)</x:f>
        <x:v>1.8480000000000001</x:v>
      </x:c>
      <x:c r="D2177" s="103" t="s">
        <x:v>250</x:v>
      </x:c>
      <x:c r="E2177" s="104"/>
      <x:c r="F2177" s="104"/>
      <x:c r="G2177" s="104">
        <x:f>G2173</x:f>
        <x:v>189749</x:v>
      </x:c>
      <x:c r="H2177" s="104">
        <x:f t="shared" si="390"/>
        <x:v>350656</x:v>
      </x:c>
      <x:c r="I2177" s="104"/>
      <x:c r="J2177" s="104"/>
      <x:c r="K2177" s="104">
        <x:f t="shared" si="391"/>
        <x:v>189749</x:v>
      </x:c>
      <x:c r="L2177" s="104">
        <x:f t="shared" si="392"/>
        <x:v>350656</x:v>
      </x:c>
      <x:c r="M2177" s="104"/>
      <x:c r="N2177" s="100"/>
    </x:row>
    <x:row r="2178" spans="1:14" s="5" customFormat="1" ht="19.5" customHeight="1">
      <x:c r="A2178" s="101" t="s">
        <x:v>862</x:v>
      </x:c>
      <x:c r="B2178" s="101" t="s">
        <x:v>1251</x:v>
      </x:c>
      <x:c r="C2178" s="102">
        <x:f>ROUNDDOWN(C2174*0.7,3)</x:f>
        <x:v>0.28000000000000003</x:v>
      </x:c>
      <x:c r="D2178" s="103" t="s">
        <x:v>250</x:v>
      </x:c>
      <x:c r="E2178" s="104"/>
      <x:c r="F2178" s="104"/>
      <x:c r="G2178" s="104">
        <x:f>G2174</x:f>
        <x:v>148510</x:v>
      </x:c>
      <x:c r="H2178" s="104">
        <x:f t="shared" si="390"/>
        <x:v>41582</x:v>
      </x:c>
      <x:c r="I2178" s="104"/>
      <x:c r="J2178" s="104"/>
      <x:c r="K2178" s="104">
        <x:f t="shared" si="391"/>
        <x:v>148510</x:v>
      </x:c>
      <x:c r="L2178" s="104">
        <x:f t="shared" si="392"/>
        <x:v>41582</x:v>
      </x:c>
      <x:c r="M2178" s="104"/>
      <x:c r="N2178" s="100"/>
    </x:row>
    <x:row r="2179" spans="1:14" s="5" customFormat="1" ht="19.5" customHeight="1">
      <x:c r="A2179" s="101" t="s">
        <x:v>227</x:v>
      </x:c>
      <x:c r="B2179" s="101" t="s">
        <x:v>1165</x:v>
      </x:c>
      <x:c r="C2179" s="102">
        <x:f>ROUNDDOWN(C2175*0.7,3)</x:f>
        <x:v>1.8899999999999999</x:v>
      </x:c>
      <x:c r="D2179" s="103" t="s">
        <x:v>220</x:v>
      </x:c>
      <x:c r="E2179" s="104">
        <x:f>E2175</x:f>
        <x:v>21820</x:v>
      </x:c>
      <x:c r="F2179" s="104">
        <x:f>INT(C2179*E2179)</x:f>
        <x:v>41239</x:v>
      </x:c>
      <x:c r="G2179" s="104">
        <x:f>G2175</x:f>
        <x:v>47849</x:v>
      </x:c>
      <x:c r="H2179" s="104">
        <x:f t="shared" si="390"/>
        <x:v>90434</x:v>
      </x:c>
      <x:c r="I2179" s="104">
        <x:f>I2175</x:f>
        <x:v>24867</x:v>
      </x:c>
      <x:c r="J2179" s="104">
        <x:f>INT(C2179*I2179)</x:f>
        <x:v>46998</x:v>
      </x:c>
      <x:c r="K2179" s="104">
        <x:f t="shared" si="391"/>
        <x:v>94536</x:v>
      </x:c>
      <x:c r="L2179" s="104">
        <x:f t="shared" si="392"/>
        <x:v>178671</x:v>
      </x:c>
      <x:c r="M2179" s="104"/>
      <x:c r="N2179" s="100"/>
    </x:row>
    <x:row r="2180" spans="1:14" s="5" customFormat="1" ht="19.5" customHeight="1">
      <x:c r="A2180" s="101" t="s">
        <x:v>550</x:v>
      </x:c>
      <x:c r="B2180" s="101" t="s">
        <x:v>1072</x:v>
      </x:c>
      <x:c r="C2180" s="102">
        <x:f>ROUNDDOWN(C2176*0.7,3)</x:f>
        <x:v>0.39200000000000002</x:v>
      </x:c>
      <x:c r="D2180" s="103" t="s">
        <x:v>220</x:v>
      </x:c>
      <x:c r="E2180" s="104">
        <x:f>E2176</x:f>
        <x:v>23816</x:v>
      </x:c>
      <x:c r="F2180" s="104">
        <x:f>INT(C2180*E2180)</x:f>
        <x:v>9335</x:v>
      </x:c>
      <x:c r="G2180" s="104">
        <x:f>G2176</x:f>
        <x:v>47849</x:v>
      </x:c>
      <x:c r="H2180" s="104">
        <x:f t="shared" si="390"/>
        <x:v>18756</x:v>
      </x:c>
      <x:c r="I2180" s="104">
        <x:f>I2176</x:f>
        <x:v>84325</x:v>
      </x:c>
      <x:c r="J2180" s="104">
        <x:f>INT(C2180*I2180)</x:f>
        <x:v>33055</x:v>
      </x:c>
      <x:c r="K2180" s="104">
        <x:f t="shared" si="391"/>
        <x:v>155990</x:v>
      </x:c>
      <x:c r="L2180" s="104">
        <x:f t="shared" si="392"/>
        <x:v>61146</x:v>
      </x:c>
      <x:c r="M2180" s="104"/>
      <x:c r="N2180" s="100"/>
    </x:row>
    <x:row r="2181" spans="1:14" s="5" customFormat="1" ht="19.5" customHeight="1">
      <x:c r="A2181" s="101" t="s">
        <x:v>153</x:v>
      </x:c>
      <x:c r="B2181" s="101" t="s">
        <x:v>229</x:v>
      </x:c>
      <x:c r="C2181" s="102">
        <x:v>1.4199999999999999</x:v>
      </x:c>
      <x:c r="D2181" s="103" t="s">
        <x:v>250</x:v>
      </x:c>
      <x:c r="E2181" s="104"/>
      <x:c r="F2181" s="104"/>
      <x:c r="G2181" s="104">
        <x:f>G2173</x:f>
        <x:v>189749</x:v>
      </x:c>
      <x:c r="H2181" s="104">
        <x:f t="shared" si="390"/>
        <x:v>269443</x:v>
      </x:c>
      <x:c r="I2181" s="104"/>
      <x:c r="J2181" s="104"/>
      <x:c r="K2181" s="104">
        <x:f t="shared" si="391"/>
        <x:v>189749</x:v>
      </x:c>
      <x:c r="L2181" s="104">
        <x:f t="shared" si="392"/>
        <x:v>269443</x:v>
      </x:c>
      <x:c r="M2181" s="104"/>
      <x:c r="N2181" s="100"/>
    </x:row>
    <x:row r="2182" spans="1:14" s="5" customFormat="1" ht="19.5" customHeight="1">
      <x:c r="A2182" s="101" t="s">
        <x:v>862</x:v>
      </x:c>
      <x:c r="B2182" s="101" t="s">
        <x:v>229</x:v>
      </x:c>
      <x:c r="C2182" s="102">
        <x:v>0.46999999999999997</x:v>
      </x:c>
      <x:c r="D2182" s="103" t="s">
        <x:v>250</x:v>
      </x:c>
      <x:c r="E2182" s="104"/>
      <x:c r="F2182" s="104"/>
      <x:c r="G2182" s="104">
        <x:f>G2174</x:f>
        <x:v>148510</x:v>
      </x:c>
      <x:c r="H2182" s="104">
        <x:f t="shared" si="390"/>
        <x:v>69799</x:v>
      </x:c>
      <x:c r="I2182" s="104"/>
      <x:c r="J2182" s="104"/>
      <x:c r="K2182" s="104">
        <x:f t="shared" si="391"/>
        <x:v>148510</x:v>
      </x:c>
      <x:c r="L2182" s="104">
        <x:f t="shared" si="392"/>
        <x:v>69799</x:v>
      </x:c>
      <x:c r="M2182" s="104"/>
      <x:c r="N2182" s="100"/>
    </x:row>
    <x:row r="2183" spans="1:14" s="5" customFormat="1" ht="19.5" customHeight="1">
      <x:c r="A2183" s="101" t="s">
        <x:v>227</x:v>
      </x:c>
      <x:c r="B2183" s="101" t="s">
        <x:v>1079</x:v>
      </x:c>
      <x:c r="C2183" s="102">
        <x:v>1.95</x:v>
      </x:c>
      <x:c r="D2183" s="103" t="s">
        <x:v>220</x:v>
      </x:c>
      <x:c r="E2183" s="104">
        <x:f>E2187</x:f>
        <x:v>21820</x:v>
      </x:c>
      <x:c r="F2183" s="104">
        <x:f>INT(C2183*E2183)</x:f>
        <x:v>42549</x:v>
      </x:c>
      <x:c r="G2183" s="104">
        <x:f>G2187</x:f>
        <x:v>47849</x:v>
      </x:c>
      <x:c r="H2183" s="104">
        <x:f t="shared" si="390"/>
        <x:v>93305</x:v>
      </x:c>
      <x:c r="I2183" s="104">
        <x:f>I2187</x:f>
        <x:v>24867</x:v>
      </x:c>
      <x:c r="J2183" s="104">
        <x:f>INT(C2183*I2183)</x:f>
        <x:v>48490</x:v>
      </x:c>
      <x:c r="K2183" s="104">
        <x:f t="shared" si="391"/>
        <x:v>94536</x:v>
      </x:c>
      <x:c r="L2183" s="104">
        <x:f t="shared" si="392"/>
        <x:v>184344</x:v>
      </x:c>
      <x:c r="M2183" s="104"/>
      <x:c r="N2183" s="100"/>
    </x:row>
    <x:row r="2184" spans="1:14" s="5" customFormat="1" ht="19.5" customHeight="1">
      <x:c r="A2184" s="101" t="s">
        <x:v>550</x:v>
      </x:c>
      <x:c r="B2184" s="101" t="s">
        <x:v>146</x:v>
      </x:c>
      <x:c r="C2184" s="102">
        <x:v>0.73999999999999999</x:v>
      </x:c>
      <x:c r="D2184" s="103" t="s">
        <x:v>220</x:v>
      </x:c>
      <x:c r="E2184" s="104">
        <x:f>E2180</x:f>
        <x:v>23816</x:v>
      </x:c>
      <x:c r="F2184" s="104">
        <x:f>INT(C2184*E2184)</x:f>
        <x:v>17623</x:v>
      </x:c>
      <x:c r="G2184" s="104">
        <x:f>G2180</x:f>
        <x:v>47849</x:v>
      </x:c>
      <x:c r="H2184" s="104">
        <x:f t="shared" si="390"/>
        <x:v>35408</x:v>
      </x:c>
      <x:c r="I2184" s="104">
        <x:f>I2180</x:f>
        <x:v>84325</x:v>
      </x:c>
      <x:c r="J2184" s="104">
        <x:f>INT(C2184*I2184)</x:f>
        <x:v>62400</x:v>
      </x:c>
      <x:c r="K2184" s="104">
        <x:f t="shared" si="391"/>
        <x:v>155990</x:v>
      </x:c>
      <x:c r="L2184" s="104">
        <x:f t="shared" si="392"/>
        <x:v>115431</x:v>
      </x:c>
      <x:c r="M2184" s="104"/>
      <x:c r="N2184" s="100"/>
    </x:row>
    <x:row r="2185" spans="1:14" s="5" customFormat="1" ht="19.5" customHeight="1">
      <x:c r="A2185" s="101" t="s">
        <x:v>153</x:v>
      </x:c>
      <x:c r="B2185" s="101" t="s">
        <x:v>1050</x:v>
      </x:c>
      <x:c r="C2185" s="102">
        <x:f>ROUNDDOWN(C2181*0.5,3)</x:f>
        <x:v>0.70999999999999996</x:v>
      </x:c>
      <x:c r="D2185" s="103" t="s">
        <x:v>250</x:v>
      </x:c>
      <x:c r="E2185" s="104"/>
      <x:c r="F2185" s="104"/>
      <x:c r="G2185" s="104">
        <x:f>G2177</x:f>
        <x:v>189749</x:v>
      </x:c>
      <x:c r="H2185" s="104">
        <x:f t="shared" si="390"/>
        <x:v>134721</x:v>
      </x:c>
      <x:c r="I2185" s="104"/>
      <x:c r="J2185" s="104"/>
      <x:c r="K2185" s="104">
        <x:f t="shared" si="391"/>
        <x:v>189749</x:v>
      </x:c>
      <x:c r="L2185" s="104">
        <x:f t="shared" si="392"/>
        <x:v>134721</x:v>
      </x:c>
      <x:c r="M2185" s="104"/>
      <x:c r="N2185" s="100"/>
    </x:row>
    <x:row r="2186" spans="1:14" s="5" customFormat="1" ht="19.5" customHeight="1">
      <x:c r="A2186" s="101" t="s">
        <x:v>862</x:v>
      </x:c>
      <x:c r="B2186" s="101" t="s">
        <x:v>1050</x:v>
      </x:c>
      <x:c r="C2186" s="102">
        <x:f>ROUNDDOWN(C2182*0.5,3)</x:f>
        <x:v>0.23499999999999999</x:v>
      </x:c>
      <x:c r="D2186" s="103" t="s">
        <x:v>250</x:v>
      </x:c>
      <x:c r="E2186" s="104"/>
      <x:c r="F2186" s="104"/>
      <x:c r="G2186" s="104">
        <x:f>G2178</x:f>
        <x:v>148510</x:v>
      </x:c>
      <x:c r="H2186" s="104">
        <x:f t="shared" si="390"/>
        <x:v>34899</x:v>
      </x:c>
      <x:c r="I2186" s="104"/>
      <x:c r="J2186" s="104"/>
      <x:c r="K2186" s="104">
        <x:f t="shared" si="391"/>
        <x:v>148510</x:v>
      </x:c>
      <x:c r="L2186" s="104">
        <x:f t="shared" si="392"/>
        <x:v>34899</x:v>
      </x:c>
      <x:c r="M2186" s="104"/>
      <x:c r="N2186" s="100"/>
    </x:row>
    <x:row r="2187" spans="1:14" s="5" customFormat="1" ht="19.5" customHeight="1">
      <x:c r="A2187" s="101" t="s">
        <x:v>227</x:v>
      </x:c>
      <x:c r="B2187" s="101" t="s">
        <x:v>1370</x:v>
      </x:c>
      <x:c r="C2187" s="102">
        <x:f>ROUNDDOWN(C2183*0.5,3)</x:f>
        <x:v>0.97499999999999998</x:v>
      </x:c>
      <x:c r="D2187" s="103" t="s">
        <x:v>220</x:v>
      </x:c>
      <x:c r="E2187" s="104">
        <x:f>E2161</x:f>
        <x:v>21820</x:v>
      </x:c>
      <x:c r="F2187" s="104">
        <x:f t="shared" ref="F2187:F2195" si="393">INT(C2187*E2187)</x:f>
        <x:v>21274</x:v>
      </x:c>
      <x:c r="G2187" s="104">
        <x:f>G2161</x:f>
        <x:v>47849</x:v>
      </x:c>
      <x:c r="H2187" s="104">
        <x:f t="shared" si="390"/>
        <x:v>46652</x:v>
      </x:c>
      <x:c r="I2187" s="104">
        <x:f>I2161</x:f>
        <x:v>24867</x:v>
      </x:c>
      <x:c r="J2187" s="104">
        <x:f>INT(C2187*I2187)</x:f>
        <x:v>24245</x:v>
      </x:c>
      <x:c r="K2187" s="104">
        <x:f t="shared" si="391"/>
        <x:v>94536</x:v>
      </x:c>
      <x:c r="L2187" s="104">
        <x:f t="shared" si="392"/>
        <x:v>92171</x:v>
      </x:c>
      <x:c r="M2187" s="104"/>
      <x:c r="N2187" s="100"/>
    </x:row>
    <x:row r="2188" spans="1:14" s="5" customFormat="1" ht="19.5" customHeight="1">
      <x:c r="A2188" s="101" t="s">
        <x:v>550</x:v>
      </x:c>
      <x:c r="B2188" s="101" t="s">
        <x:v>1374</x:v>
      </x:c>
      <x:c r="C2188" s="102">
        <x:f>ROUNDDOWN(C2184*0.5,3)</x:f>
        <x:v>0.37</x:v>
      </x:c>
      <x:c r="D2188" s="103" t="s">
        <x:v>220</x:v>
      </x:c>
      <x:c r="E2188" s="104">
        <x:f>E2184</x:f>
        <x:v>23816</x:v>
      </x:c>
      <x:c r="F2188" s="104">
        <x:f t="shared" si="393"/>
        <x:v>8811</x:v>
      </x:c>
      <x:c r="G2188" s="104">
        <x:f>G2184</x:f>
        <x:v>47849</x:v>
      </x:c>
      <x:c r="H2188" s="104">
        <x:f t="shared" si="390"/>
        <x:v>17704</x:v>
      </x:c>
      <x:c r="I2188" s="104">
        <x:f>I2184</x:f>
        <x:v>84325</x:v>
      </x:c>
      <x:c r="J2188" s="104">
        <x:f>INT(C2188*I2188)</x:f>
        <x:v>31200</x:v>
      </x:c>
      <x:c r="K2188" s="104">
        <x:f t="shared" si="391"/>
        <x:v>155990</x:v>
      </x:c>
      <x:c r="L2188" s="104">
        <x:f t="shared" si="392"/>
        <x:v>57715</x:v>
      </x:c>
      <x:c r="M2188" s="104"/>
      <x:c r="N2188" s="100"/>
    </x:row>
    <x:row r="2189" spans="1:14" s="5" customFormat="1" ht="19.5" customHeight="1">
      <x:c r="A2189" s="101" t="s">
        <x:v>332</x:v>
      </x:c>
      <x:c r="B2189" s="101" t="str">
        <x:f>B1316</x:f>
        <x:v>삼발이, L=2700</x:v>
      </x:c>
      <x:c r="C2189" s="101">
        <x:f>C1316</x:f>
        <x:v>1</x:v>
      </x:c>
      <x:c r="D2189" s="103" t="s">
        <x:v>261</x:v>
      </x:c>
      <x:c r="E2189" s="104">
        <x:f>E1316</x:f>
        <x:v>29900</x:v>
      </x:c>
      <x:c r="F2189" s="104">
        <x:f t="shared" si="393"/>
        <x:v>29900</x:v>
      </x:c>
      <x:c r="G2189" s="104"/>
      <x:c r="H2189" s="104"/>
      <x:c r="I2189" s="104"/>
      <x:c r="J2189" s="104"/>
      <x:c r="K2189" s="104">
        <x:f t="shared" si="391"/>
        <x:v>29900</x:v>
      </x:c>
      <x:c r="L2189" s="104">
        <x:f t="shared" si="392"/>
        <x:v>29900</x:v>
      </x:c>
      <x:c r="M2189" s="104"/>
      <x:c r="N2189" s="100"/>
    </x:row>
    <x:row r="2190" spans="1:14" s="5" customFormat="1" ht="19.5" customHeight="1">
      <x:c r="A2190" s="101" t="s">
        <x:v>748</x:v>
      </x:c>
      <x:c r="B2190" s="101" t="s">
        <x:v>86</x:v>
      </x:c>
      <x:c r="C2190" s="101">
        <x:f>C1317</x:f>
        <x:v>70</x:v>
      </x:c>
      <x:c r="D2190" s="103" t="s">
        <x:v>266</x:v>
      </x:c>
      <x:c r="E2190" s="104">
        <x:f>E2164</x:f>
        <x:v>400</x:v>
      </x:c>
      <x:c r="F2190" s="104">
        <x:f t="shared" si="393"/>
        <x:v>28000</x:v>
      </x:c>
      <x:c r="G2190" s="104"/>
      <x:c r="H2190" s="104"/>
      <x:c r="I2190" s="104"/>
      <x:c r="J2190" s="104"/>
      <x:c r="K2190" s="104">
        <x:f t="shared" si="391"/>
        <x:v>400</x:v>
      </x:c>
      <x:c r="L2190" s="104">
        <x:f t="shared" si="392"/>
        <x:v>28000</x:v>
      </x:c>
      <x:c r="M2190" s="104"/>
      <x:c r="N2190" s="100"/>
    </x:row>
    <x:row r="2191" spans="1:14" s="5" customFormat="1" ht="19.5" customHeight="1">
      <x:c r="A2191" s="101" t="s">
        <x:v>239</x:v>
      </x:c>
      <x:c r="B2191" s="101" t="s">
        <x:v>1232</x:v>
      </x:c>
      <x:c r="C2191" s="101">
        <x:f>C1318</x:f>
        <x:v>170</x:v>
      </x:c>
      <x:c r="D2191" s="103" t="s">
        <x:v>270</x:v>
      </x:c>
      <x:c r="E2191" s="104">
        <x:f>E2165</x:f>
        <x:v>33.299999999999997</x:v>
      </x:c>
      <x:c r="F2191" s="104">
        <x:f t="shared" si="393"/>
        <x:v>5661</x:v>
      </x:c>
      <x:c r="G2191" s="104"/>
      <x:c r="H2191" s="104"/>
      <x:c r="I2191" s="104"/>
      <x:c r="J2191" s="104"/>
      <x:c r="K2191" s="104">
        <x:f t="shared" si="391"/>
        <x:v>33.299999999999997</x:v>
      </x:c>
      <x:c r="L2191" s="104">
        <x:f t="shared" si="392"/>
        <x:v>5661</x:v>
      </x:c>
      <x:c r="M2191" s="104"/>
      <x:c r="N2191" s="100"/>
    </x:row>
    <x:row r="2192" spans="1:14" s="5" customFormat="1" ht="19.5" customHeight="1">
      <x:c r="A2192" s="101" t="s">
        <x:v>580</x:v>
      </x:c>
      <x:c r="B2192" s="101" t="s">
        <x:v>1337</x:v>
      </x:c>
      <x:c r="C2192" s="101">
        <x:f>C1319</x:f>
        <x:v>103.8</x:v>
      </x:c>
      <x:c r="D2192" s="103" t="s">
        <x:v>270</x:v>
      </x:c>
      <x:c r="E2192" s="104">
        <x:f>E2166</x:f>
        <x:v>131</x:v>
      </x:c>
      <x:c r="F2192" s="104">
        <x:f t="shared" si="393"/>
        <x:v>13597</x:v>
      </x:c>
      <x:c r="G2192" s="104"/>
      <x:c r="H2192" s="104"/>
      <x:c r="I2192" s="104"/>
      <x:c r="J2192" s="104"/>
      <x:c r="K2192" s="104">
        <x:f t="shared" si="391"/>
        <x:v>131</x:v>
      </x:c>
      <x:c r="L2192" s="104">
        <x:f t="shared" si="392"/>
        <x:v>13597</x:v>
      </x:c>
      <x:c r="M2192" s="104"/>
      <x:c r="N2192" s="100"/>
    </x:row>
    <x:row r="2193" spans="1:14" s="5" customFormat="1" ht="19.5" customHeight="1">
      <x:c r="A2193" s="101" t="s">
        <x:v>190</x:v>
      </x:c>
      <x:c r="B2193" s="101" t="s">
        <x:v>572</x:v>
      </x:c>
      <x:c r="C2193" s="101">
        <x:f>C1320</x:f>
        <x:v>17.640000000000001</x:v>
      </x:c>
      <x:c r="D2193" s="103" t="s">
        <x:v>266</x:v>
      </x:c>
      <x:c r="E2193" s="104">
        <x:f>E2167</x:f>
        <x:v>1470</x:v>
      </x:c>
      <x:c r="F2193" s="104">
        <x:f t="shared" si="393"/>
        <x:v>25930</x:v>
      </x:c>
      <x:c r="G2193" s="104"/>
      <x:c r="H2193" s="104"/>
      <x:c r="I2193" s="104"/>
      <x:c r="J2193" s="104"/>
      <x:c r="K2193" s="104">
        <x:f t="shared" si="391"/>
        <x:v>1470</x:v>
      </x:c>
      <x:c r="L2193" s="104">
        <x:f t="shared" si="392"/>
        <x:v>25930</x:v>
      </x:c>
      <x:c r="M2193" s="104"/>
      <x:c r="N2193" s="100"/>
    </x:row>
    <x:row r="2194" spans="1:14" s="5" customFormat="1" ht="19.5" customHeight="1">
      <x:c r="A2194" s="101" t="s">
        <x:v>822</x:v>
      </x:c>
      <x:c r="B2194" s="101" t="str">
        <x:f>B1321</x:f>
        <x:v>타이어크레인 50톤</x:v>
      </x:c>
      <x:c r="C2194" s="102">
        <x:v>2</x:v>
      </x:c>
      <x:c r="D2194" s="103" t="s">
        <x:v>148</x:v>
      </x:c>
      <x:c r="E2194" s="104">
        <x:f>E1321</x:f>
        <x:v>2911</x:v>
      </x:c>
      <x:c r="F2194" s="104">
        <x:f t="shared" si="393"/>
        <x:v>5822</x:v>
      </x:c>
      <x:c r="G2194" s="104">
        <x:f>G1321</x:f>
        <x:v>5849</x:v>
      </x:c>
      <x:c r="H2194" s="104">
        <x:f>INT(C2194*G2194)</x:f>
        <x:v>11698</x:v>
      </x:c>
      <x:c r="I2194" s="104">
        <x:f>I1321</x:f>
        <x:v>10308</x:v>
      </x:c>
      <x:c r="J2194" s="104">
        <x:f>INT(C2194*I2194)</x:f>
        <x:v>20616</x:v>
      </x:c>
      <x:c r="K2194" s="104">
        <x:f t="shared" si="391"/>
        <x:v>19068</x:v>
      </x:c>
      <x:c r="L2194" s="104">
        <x:f t="shared" si="392"/>
        <x:v>38136</x:v>
      </x:c>
      <x:c r="M2194" s="104"/>
      <x:c r="N2194" s="100"/>
    </x:row>
    <x:row r="2195" spans="1:14" s="5" customFormat="1" ht="19.5" customHeight="1">
      <x:c r="A2195" s="101" t="s">
        <x:v>540</x:v>
      </x:c>
      <x:c r="B2195" s="101" t="str">
        <x:f>B1322</x:f>
        <x:v>300톤트럭트레일, 10km</x:v>
      </x:c>
      <x:c r="C2195" s="102">
        <x:v>2</x:v>
      </x:c>
      <x:c r="D2195" s="103" t="s">
        <x:v>148</x:v>
      </x:c>
      <x:c r="E2195" s="104">
        <x:f>E1322</x:f>
        <x:v>29727</x:v>
      </x:c>
      <x:c r="F2195" s="104">
        <x:f t="shared" si="393"/>
        <x:v>59454</x:v>
      </x:c>
      <x:c r="G2195" s="104">
        <x:f>G1322</x:f>
        <x:v>32495</x:v>
      </x:c>
      <x:c r="H2195" s="104">
        <x:f>INT(C2195*G2195)</x:f>
        <x:v>64990</x:v>
      </x:c>
      <x:c r="I2195" s="104">
        <x:f>I1322</x:f>
        <x:v>17238</x:v>
      </x:c>
      <x:c r="J2195" s="104">
        <x:f>INT(C2195*I2195)</x:f>
        <x:v>34476</x:v>
      </x:c>
      <x:c r="K2195" s="104">
        <x:f t="shared" si="391"/>
        <x:v>79460</x:v>
      </x:c>
      <x:c r="L2195" s="104">
        <x:f t="shared" si="392"/>
        <x:v>158920</x:v>
      </x:c>
      <x:c r="M2195" s="104"/>
      <x:c r="N2195" s="100"/>
    </x:row>
    <x:row r="2196" spans="1:14" s="5" customFormat="1" ht="19.5" customHeight="1">
      <x:c r="A2196" s="101" t="s">
        <x:v>533</x:v>
      </x:c>
      <x:c r="B2196" s="101"/>
      <x:c r="C2196" s="102"/>
      <x:c r="D2196" s="103"/>
      <x:c r="E2196" s="104"/>
      <x:c r="F2196" s="104">
        <x:f>SUM(F2173:F2195)</x:f>
        <x:v>381445</x:v>
      </x:c>
      <x:c r="G2196" s="104"/>
      <x:c r="H2196" s="104">
        <x:f>SUM(H2173:H2195)</x:f>
        <x:v>1996375</x:v>
      </x:c>
      <x:c r="I2196" s="104"/>
      <x:c r="J2196" s="104">
        <x:f>SUM(J2173:J2195)</x:f>
        <x:v>415842</x:v>
      </x:c>
      <x:c r="K2196" s="104"/>
      <x:c r="L2196" s="104">
        <x:f>SUM(F2196,H2196,J2196)</x:f>
        <x:v>2793662</x:v>
      </x:c>
      <x:c r="M2196" s="104"/>
      <x:c r="N2196" s="100"/>
    </x:row>
    <x:row r="2197" spans="1:14" s="5" customFormat="1" ht="19.5" customHeight="1">
      <x:c r="A2197" s="105"/>
      <x:c r="B2197" s="105"/>
      <x:c r="C2197" s="106"/>
      <x:c r="D2197" s="107"/>
      <x:c r="E2197" s="108"/>
      <x:c r="F2197" s="108"/>
      <x:c r="G2197" s="108"/>
      <x:c r="H2197" s="108"/>
      <x:c r="I2197" s="108"/>
      <x:c r="J2197" s="108"/>
      <x:c r="K2197" s="108"/>
      <x:c r="L2197" s="108"/>
      <x:c r="M2197" s="108"/>
      <x:c r="N2197" s="100"/>
    </x:row>
    <x:row r="2198" spans="1:14" s="5" customFormat="1" ht="23.899999999999999">
      <x:c r="A2198" s="113" t="s">
        <x:v>22</x:v>
      </x:c>
      <x:c r="B2198" s="96" t="s">
        <x:v>842</x:v>
      </x:c>
      <x:c r="C2198" s="97"/>
      <x:c r="D2198" s="98" t="s">
        <x:v>148</x:v>
      </x:c>
      <x:c r="E2198" s="99"/>
      <x:c r="F2198" s="99"/>
      <x:c r="G2198" s="99"/>
      <x:c r="H2198" s="99"/>
      <x:c r="I2198" s="99"/>
      <x:c r="J2198" s="99"/>
      <x:c r="K2198" s="99"/>
      <x:c r="L2198" s="99"/>
      <x:c r="M2198" s="99"/>
      <x:c r="N2198" s="100"/>
    </x:row>
    <x:row r="2199" spans="1:14" s="5" customFormat="1" ht="19.5" customHeight="1">
      <x:c r="A2199" s="101" t="s">
        <x:v>153</x:v>
      </x:c>
      <x:c r="B2199" s="101" t="s">
        <x:v>281</x:v>
      </x:c>
      <x:c r="C2199" s="102">
        <x:v>0.0070000000000000007</x:v>
      </x:c>
      <x:c r="D2199" s="103" t="s">
        <x:v>250</x:v>
      </x:c>
      <x:c r="E2199" s="104"/>
      <x:c r="F2199" s="104"/>
      <x:c r="G2199" s="104">
        <x:f>G2173</x:f>
        <x:v>189749</x:v>
      </x:c>
      <x:c r="H2199" s="104">
        <x:f t="shared" ref="H2199:H2206" si="394">INT(C2199*G2199)</x:f>
        <x:v>1328</x:v>
      </x:c>
      <x:c r="I2199" s="104"/>
      <x:c r="J2199" s="104"/>
      <x:c r="K2199" s="104">
        <x:f t="shared" ref="K2199:K2209" si="395">SUM(E2199,G2199,I2199)</x:f>
        <x:v>189749</x:v>
      </x:c>
      <x:c r="L2199" s="104">
        <x:f t="shared" ref="L2199:L2209" si="396">SUM(F2199,H2199,J2199)</x:f>
        <x:v>1328</x:v>
      </x:c>
      <x:c r="M2199" s="104"/>
      <x:c r="N2199" s="100"/>
    </x:row>
    <x:row r="2200" spans="1:14" s="5" customFormat="1" ht="19.5" customHeight="1">
      <x:c r="A2200" s="101" t="s">
        <x:v>862</x:v>
      </x:c>
      <x:c r="B2200" s="101" t="s">
        <x:v>281</x:v>
      </x:c>
      <x:c r="C2200" s="102">
        <x:v>0.0010000000000000001</x:v>
      </x:c>
      <x:c r="D2200" s="103" t="s">
        <x:v>250</x:v>
      </x:c>
      <x:c r="E2200" s="104"/>
      <x:c r="F2200" s="104"/>
      <x:c r="G2200" s="104">
        <x:f>G2174</x:f>
        <x:v>148510</x:v>
      </x:c>
      <x:c r="H2200" s="104">
        <x:f t="shared" si="394"/>
        <x:v>148</x:v>
      </x:c>
      <x:c r="I2200" s="104"/>
      <x:c r="J2200" s="104"/>
      <x:c r="K2200" s="104">
        <x:f t="shared" si="395"/>
        <x:v>148510</x:v>
      </x:c>
      <x:c r="L2200" s="104">
        <x:f t="shared" si="396"/>
        <x:v>148</x:v>
      </x:c>
      <x:c r="M2200" s="104"/>
      <x:c r="N2200" s="100"/>
    </x:row>
    <x:row r="2201" spans="1:14" s="5" customFormat="1" ht="19.5" customHeight="1">
      <x:c r="A2201" s="101" t="s">
        <x:v>153</x:v>
      </x:c>
      <x:c r="B2201" s="101" t="s">
        <x:v>1251</x:v>
      </x:c>
      <x:c r="C2201" s="102">
        <x:f>ROUNDDOWN(C2199*0.7,3)</x:f>
        <x:v>0.0040000000000000002</x:v>
      </x:c>
      <x:c r="D2201" s="103" t="s">
        <x:v>250</x:v>
      </x:c>
      <x:c r="E2201" s="104"/>
      <x:c r="F2201" s="104"/>
      <x:c r="G2201" s="104">
        <x:f t="shared" ref="G2201:G2206" si="397">G2199</x:f>
        <x:v>189749</x:v>
      </x:c>
      <x:c r="H2201" s="104">
        <x:f t="shared" si="394"/>
        <x:v>758</x:v>
      </x:c>
      <x:c r="I2201" s="104"/>
      <x:c r="J2201" s="104"/>
      <x:c r="K2201" s="104">
        <x:f t="shared" si="395"/>
        <x:v>189749</x:v>
      </x:c>
      <x:c r="L2201" s="104">
        <x:f t="shared" si="396"/>
        <x:v>758</x:v>
      </x:c>
      <x:c r="M2201" s="104"/>
      <x:c r="N2201" s="100"/>
    </x:row>
    <x:row r="2202" spans="1:14" s="5" customFormat="1" ht="19.5" customHeight="1">
      <x:c r="A2202" s="101" t="s">
        <x:v>862</x:v>
      </x:c>
      <x:c r="B2202" s="101" t="s">
        <x:v>1251</x:v>
      </x:c>
      <x:c r="C2202" s="112">
        <x:f>ROUNDDOWN(C2200*0.7,4)</x:f>
        <x:v>0.00069999999999999996</x:v>
      </x:c>
      <x:c r="D2202" s="103" t="s">
        <x:v>250</x:v>
      </x:c>
      <x:c r="E2202" s="104"/>
      <x:c r="F2202" s="104"/>
      <x:c r="G2202" s="104">
        <x:f t="shared" si="397"/>
        <x:v>148510</x:v>
      </x:c>
      <x:c r="H2202" s="104">
        <x:f t="shared" si="394"/>
        <x:v>103</x:v>
      </x:c>
      <x:c r="I2202" s="104"/>
      <x:c r="J2202" s="104"/>
      <x:c r="K2202" s="104">
        <x:f t="shared" si="395"/>
        <x:v>148510</x:v>
      </x:c>
      <x:c r="L2202" s="104">
        <x:f t="shared" si="396"/>
        <x:v>103</x:v>
      </x:c>
      <x:c r="M2202" s="104"/>
      <x:c r="N2202" s="100"/>
    </x:row>
    <x:row r="2203" spans="1:14" s="5" customFormat="1" ht="19.5" customHeight="1">
      <x:c r="A2203" s="101" t="s">
        <x:v>153</x:v>
      </x:c>
      <x:c r="B2203" s="101" t="s">
        <x:v>229</x:v>
      </x:c>
      <x:c r="C2203" s="102">
        <x:v>0.0070000000000000007</x:v>
      </x:c>
      <x:c r="D2203" s="103" t="s">
        <x:v>250</x:v>
      </x:c>
      <x:c r="E2203" s="104"/>
      <x:c r="F2203" s="104"/>
      <x:c r="G2203" s="104">
        <x:f t="shared" si="397"/>
        <x:v>189749</x:v>
      </x:c>
      <x:c r="H2203" s="104">
        <x:f t="shared" si="394"/>
        <x:v>1328</x:v>
      </x:c>
      <x:c r="I2203" s="104"/>
      <x:c r="J2203" s="104"/>
      <x:c r="K2203" s="104">
        <x:f t="shared" si="395"/>
        <x:v>189749</x:v>
      </x:c>
      <x:c r="L2203" s="104">
        <x:f t="shared" si="396"/>
        <x:v>1328</x:v>
      </x:c>
      <x:c r="M2203" s="104"/>
      <x:c r="N2203" s="100"/>
    </x:row>
    <x:row r="2204" spans="1:14" s="5" customFormat="1" ht="19.5" customHeight="1">
      <x:c r="A2204" s="101" t="s">
        <x:v>862</x:v>
      </x:c>
      <x:c r="B2204" s="101" t="s">
        <x:v>229</x:v>
      </x:c>
      <x:c r="C2204" s="102">
        <x:v>0.0020000000000000001</x:v>
      </x:c>
      <x:c r="D2204" s="103" t="s">
        <x:v>250</x:v>
      </x:c>
      <x:c r="E2204" s="104"/>
      <x:c r="F2204" s="104"/>
      <x:c r="G2204" s="104">
        <x:f t="shared" si="397"/>
        <x:v>148510</x:v>
      </x:c>
      <x:c r="H2204" s="104">
        <x:f t="shared" si="394"/>
        <x:v>297</x:v>
      </x:c>
      <x:c r="I2204" s="104"/>
      <x:c r="J2204" s="104"/>
      <x:c r="K2204" s="104">
        <x:f t="shared" si="395"/>
        <x:v>148510</x:v>
      </x:c>
      <x:c r="L2204" s="104">
        <x:f t="shared" si="396"/>
        <x:v>297</x:v>
      </x:c>
      <x:c r="M2204" s="104"/>
      <x:c r="N2204" s="100"/>
    </x:row>
    <x:row r="2205" spans="1:14" s="5" customFormat="1" ht="19.5" customHeight="1">
      <x:c r="A2205" s="101" t="s">
        <x:v>153</x:v>
      </x:c>
      <x:c r="B2205" s="101" t="s">
        <x:v>1050</x:v>
      </x:c>
      <x:c r="C2205" s="102">
        <x:f>ROUNDDOWN(C2203*0.5,3)</x:f>
        <x:v>0.0029999999999999999</x:v>
      </x:c>
      <x:c r="D2205" s="103" t="s">
        <x:v>250</x:v>
      </x:c>
      <x:c r="E2205" s="104"/>
      <x:c r="F2205" s="104"/>
      <x:c r="G2205" s="104">
        <x:f t="shared" si="397"/>
        <x:v>189749</x:v>
      </x:c>
      <x:c r="H2205" s="104">
        <x:f t="shared" si="394"/>
        <x:v>569</x:v>
      </x:c>
      <x:c r="I2205" s="104"/>
      <x:c r="J2205" s="104"/>
      <x:c r="K2205" s="104">
        <x:f t="shared" si="395"/>
        <x:v>189749</x:v>
      </x:c>
      <x:c r="L2205" s="104">
        <x:f t="shared" si="396"/>
        <x:v>569</x:v>
      </x:c>
      <x:c r="M2205" s="104"/>
      <x:c r="N2205" s="100"/>
    </x:row>
    <x:row r="2206" spans="1:14" s="5" customFormat="1" ht="19.5" customHeight="1">
      <x:c r="A2206" s="101" t="s">
        <x:v>862</x:v>
      </x:c>
      <x:c r="B2206" s="101" t="s">
        <x:v>1050</x:v>
      </x:c>
      <x:c r="C2206" s="102">
        <x:f>ROUNDDOWN(C2204*0.5,3)</x:f>
        <x:v>0.0010000000000000001</x:v>
      </x:c>
      <x:c r="D2206" s="103" t="s">
        <x:v>250</x:v>
      </x:c>
      <x:c r="E2206" s="104"/>
      <x:c r="F2206" s="104"/>
      <x:c r="G2206" s="104">
        <x:f t="shared" si="397"/>
        <x:v>148510</x:v>
      </x:c>
      <x:c r="H2206" s="104">
        <x:f t="shared" si="394"/>
        <x:v>148</x:v>
      </x:c>
      <x:c r="I2206" s="104"/>
      <x:c r="J2206" s="104"/>
      <x:c r="K2206" s="104">
        <x:f t="shared" si="395"/>
        <x:v>148510</x:v>
      </x:c>
      <x:c r="L2206" s="104">
        <x:f t="shared" si="396"/>
        <x:v>148</x:v>
      </x:c>
      <x:c r="M2206" s="104"/>
      <x:c r="N2206" s="100"/>
    </x:row>
    <x:row r="2207" spans="1:14" s="5" customFormat="1" ht="19.5" customHeight="1">
      <x:c r="A2207" s="101" t="s">
        <x:v>748</x:v>
      </x:c>
      <x:c r="B2207" s="101" t="s">
        <x:v>86</x:v>
      </x:c>
      <x:c r="C2207" s="101">
        <x:f>C1330</x:f>
        <x:v>0.5</x:v>
      </x:c>
      <x:c r="D2207" s="103" t="s">
        <x:v>266</x:v>
      </x:c>
      <x:c r="E2207" s="104">
        <x:f>E2190</x:f>
        <x:v>400</x:v>
      </x:c>
      <x:c r="F2207" s="104">
        <x:f>INT(C2207*E2207)</x:f>
        <x:v>200</x:v>
      </x:c>
      <x:c r="G2207" s="104"/>
      <x:c r="H2207" s="104"/>
      <x:c r="I2207" s="104"/>
      <x:c r="J2207" s="104"/>
      <x:c r="K2207" s="104">
        <x:f t="shared" si="395"/>
        <x:v>400</x:v>
      </x:c>
      <x:c r="L2207" s="104">
        <x:f t="shared" si="396"/>
        <x:v>200</x:v>
      </x:c>
      <x:c r="M2207" s="104"/>
      <x:c r="N2207" s="100"/>
    </x:row>
    <x:row r="2208" spans="1:14" s="5" customFormat="1" ht="19.5" customHeight="1">
      <x:c r="A2208" s="101" t="s">
        <x:v>822</x:v>
      </x:c>
      <x:c r="B2208" s="101" t="str">
        <x:f>B1331</x:f>
        <x:v>보통인부</x:v>
      </x:c>
      <x:c r="C2208" s="102">
        <x:v>2</x:v>
      </x:c>
      <x:c r="D2208" s="103" t="s">
        <x:v>148</x:v>
      </x:c>
      <x:c r="E2208" s="111">
        <x:f>E1331</x:f>
        <x:v>0</x:v>
      </x:c>
      <x:c r="F2208" s="104">
        <x:f>INT(C2208*E2208)</x:f>
        <x:v>0</x:v>
      </x:c>
      <x:c r="G2208" s="111">
        <x:f>G1331</x:f>
        <x:v>701</x:v>
      </x:c>
      <x:c r="H2208" s="104">
        <x:f>INT(C2208*G2208)</x:f>
        <x:v>1402</x:v>
      </x:c>
      <x:c r="I2208" s="111">
        <x:f>I1331</x:f>
        <x:v>0</x:v>
      </x:c>
      <x:c r="J2208" s="104">
        <x:f>INT(C2208*I2208)</x:f>
        <x:v>0</x:v>
      </x:c>
      <x:c r="K2208" s="104">
        <x:f t="shared" si="395"/>
        <x:v>701</x:v>
      </x:c>
      <x:c r="L2208" s="104">
        <x:f t="shared" si="396"/>
        <x:v>1402</x:v>
      </x:c>
      <x:c r="M2208" s="104"/>
      <x:c r="N2208" s="100"/>
    </x:row>
    <x:row r="2209" spans="1:14" s="5" customFormat="1" ht="19.5" customHeight="1">
      <x:c r="A2209" s="101" t="s">
        <x:v>540</x:v>
      </x:c>
      <x:c r="B2209" s="101" t="str">
        <x:f>B1332</x:f>
        <x:v>트럭탑재형크레인 10톤, 10km</x:v>
      </x:c>
      <x:c r="C2209" s="102">
        <x:v>2</x:v>
      </x:c>
      <x:c r="D2209" s="103" t="s">
        <x:v>148</x:v>
      </x:c>
      <x:c r="E2209" s="111">
        <x:f>E1332</x:f>
        <x:v>137</x:v>
      </x:c>
      <x:c r="F2209" s="104">
        <x:f>INT(C2209*E2209)</x:f>
        <x:v>274</x:v>
      </x:c>
      <x:c r="G2209" s="111">
        <x:f>G1332</x:f>
        <x:v>291</x:v>
      </x:c>
      <x:c r="H2209" s="104">
        <x:f>INT(C2209*G2209)</x:f>
        <x:v>582</x:v>
      </x:c>
      <x:c r="I2209" s="111">
        <x:f>I1332</x:f>
        <x:v>152</x:v>
      </x:c>
      <x:c r="J2209" s="104">
        <x:f>INT(C2209*I2209)</x:f>
        <x:v>304</x:v>
      </x:c>
      <x:c r="K2209" s="104">
        <x:f t="shared" si="395"/>
        <x:v>580</x:v>
      </x:c>
      <x:c r="L2209" s="104">
        <x:f t="shared" si="396"/>
        <x:v>1160</x:v>
      </x:c>
      <x:c r="M2209" s="104"/>
      <x:c r="N2209" s="100"/>
    </x:row>
    <x:row r="2210" spans="1:14" s="5" customFormat="1" ht="19.5" customHeight="1">
      <x:c r="A2210" s="101" t="s">
        <x:v>533</x:v>
      </x:c>
      <x:c r="B2210" s="101"/>
      <x:c r="C2210" s="102"/>
      <x:c r="D2210" s="103"/>
      <x:c r="E2210" s="104"/>
      <x:c r="F2210" s="104">
        <x:f>SUM(F2199:F2209)</x:f>
        <x:v>474</x:v>
      </x:c>
      <x:c r="G2210" s="104"/>
      <x:c r="H2210" s="104">
        <x:f>SUM(H2199:H2209)</x:f>
        <x:v>6663</x:v>
      </x:c>
      <x:c r="I2210" s="104"/>
      <x:c r="J2210" s="104">
        <x:f>SUM(J2199:J2209)</x:f>
        <x:v>304</x:v>
      </x:c>
      <x:c r="K2210" s="104"/>
      <x:c r="L2210" s="104">
        <x:f>SUM(F2210,H2210,J2210)</x:f>
        <x:v>7441</x:v>
      </x:c>
      <x:c r="M2210" s="104"/>
      <x:c r="N2210" s="100"/>
    </x:row>
    <x:row r="2211" spans="1:14" s="5" customFormat="1" ht="19.5" customHeight="1">
      <x:c r="A2211" s="105"/>
      <x:c r="B2211" s="105"/>
      <x:c r="C2211" s="106"/>
      <x:c r="D2211" s="107"/>
      <x:c r="E2211" s="108"/>
      <x:c r="F2211" s="108"/>
      <x:c r="G2211" s="108"/>
      <x:c r="H2211" s="108"/>
      <x:c r="I2211" s="108"/>
      <x:c r="J2211" s="108"/>
      <x:c r="K2211" s="108"/>
      <x:c r="L2211" s="108"/>
      <x:c r="M2211" s="108"/>
      <x:c r="N2211" s="100"/>
    </x:row>
    <x:row r="2212" spans="1:14" s="5" customFormat="1" ht="23.899999999999999">
      <x:c r="A2212" s="113" t="s">
        <x:v>1368</x:v>
      </x:c>
      <x:c r="B2212" s="96" t="s">
        <x:v>1024</x:v>
      </x:c>
      <x:c r="C2212" s="97"/>
      <x:c r="D2212" s="98" t="s">
        <x:v>148</x:v>
      </x:c>
      <x:c r="E2212" s="99"/>
      <x:c r="F2212" s="99"/>
      <x:c r="G2212" s="99"/>
      <x:c r="H2212" s="99"/>
      <x:c r="I2212" s="99"/>
      <x:c r="J2212" s="99"/>
      <x:c r="K2212" s="99"/>
      <x:c r="L2212" s="99"/>
      <x:c r="M2212" s="99"/>
      <x:c r="N2212" s="100"/>
    </x:row>
    <x:row r="2213" spans="1:14" s="5" customFormat="1" ht="19.5" customHeight="1">
      <x:c r="A2213" s="101" t="s">
        <x:v>153</x:v>
      </x:c>
      <x:c r="B2213" s="101" t="s">
        <x:v>281</x:v>
      </x:c>
      <x:c r="C2213" s="102">
        <x:v>0.014000000000000001</x:v>
      </x:c>
      <x:c r="D2213" s="103" t="s">
        <x:v>250</x:v>
      </x:c>
      <x:c r="E2213" s="104"/>
      <x:c r="F2213" s="104"/>
      <x:c r="G2213" s="104">
        <x:f>G2199</x:f>
        <x:v>189749</x:v>
      </x:c>
      <x:c r="H2213" s="104">
        <x:f t="shared" ref="H2213:H2220" si="398">INT(C2213*G2213)</x:f>
        <x:v>2656</x:v>
      </x:c>
      <x:c r="I2213" s="104"/>
      <x:c r="J2213" s="104"/>
      <x:c r="K2213" s="104">
        <x:f t="shared" ref="K2213:K2223" si="399">SUM(E2213,G2213,I2213)</x:f>
        <x:v>189749</x:v>
      </x:c>
      <x:c r="L2213" s="104">
        <x:f t="shared" ref="L2213:L2223" si="400">SUM(F2213,H2213,J2213)</x:f>
        <x:v>2656</x:v>
      </x:c>
      <x:c r="M2213" s="104"/>
      <x:c r="N2213" s="100"/>
    </x:row>
    <x:row r="2214" spans="1:14" s="5" customFormat="1" ht="19.5" customHeight="1">
      <x:c r="A2214" s="101" t="s">
        <x:v>862</x:v>
      </x:c>
      <x:c r="B2214" s="101" t="s">
        <x:v>281</x:v>
      </x:c>
      <x:c r="C2214" s="102">
        <x:v>0.0029999999999999999</x:v>
      </x:c>
      <x:c r="D2214" s="103" t="s">
        <x:v>250</x:v>
      </x:c>
      <x:c r="E2214" s="104"/>
      <x:c r="F2214" s="104"/>
      <x:c r="G2214" s="104">
        <x:f>G2200</x:f>
        <x:v>148510</x:v>
      </x:c>
      <x:c r="H2214" s="104">
        <x:f t="shared" si="398"/>
        <x:v>445</x:v>
      </x:c>
      <x:c r="I2214" s="104"/>
      <x:c r="J2214" s="104"/>
      <x:c r="K2214" s="104">
        <x:f t="shared" si="399"/>
        <x:v>148510</x:v>
      </x:c>
      <x:c r="L2214" s="104">
        <x:f t="shared" si="400"/>
        <x:v>445</x:v>
      </x:c>
      <x:c r="M2214" s="104"/>
      <x:c r="N2214" s="100"/>
    </x:row>
    <x:row r="2215" spans="1:14" s="5" customFormat="1" ht="19.5" customHeight="1">
      <x:c r="A2215" s="101" t="s">
        <x:v>153</x:v>
      </x:c>
      <x:c r="B2215" s="101" t="s">
        <x:v>1251</x:v>
      </x:c>
      <x:c r="C2215" s="102">
        <x:f>ROUNDDOWN(C2213*0.7,3)</x:f>
        <x:v>0.0089999999999999991</x:v>
      </x:c>
      <x:c r="D2215" s="103" t="s">
        <x:v>250</x:v>
      </x:c>
      <x:c r="E2215" s="104"/>
      <x:c r="F2215" s="104"/>
      <x:c r="G2215" s="104">
        <x:f t="shared" ref="G2215:G2220" si="401">G2213</x:f>
        <x:v>189749</x:v>
      </x:c>
      <x:c r="H2215" s="104">
        <x:f t="shared" si="398"/>
        <x:v>1707</x:v>
      </x:c>
      <x:c r="I2215" s="104"/>
      <x:c r="J2215" s="104"/>
      <x:c r="K2215" s="104">
        <x:f t="shared" si="399"/>
        <x:v>189749</x:v>
      </x:c>
      <x:c r="L2215" s="104">
        <x:f t="shared" si="400"/>
        <x:v>1707</x:v>
      </x:c>
      <x:c r="M2215" s="104"/>
      <x:c r="N2215" s="100"/>
    </x:row>
    <x:row r="2216" spans="1:14" s="5" customFormat="1" ht="19.5" customHeight="1">
      <x:c r="A2216" s="101" t="s">
        <x:v>862</x:v>
      </x:c>
      <x:c r="B2216" s="101" t="s">
        <x:v>1251</x:v>
      </x:c>
      <x:c r="C2216" s="102">
        <x:f>ROUNDDOWN(C2214*0.7,3)</x:f>
        <x:v>0.0020000000000000001</x:v>
      </x:c>
      <x:c r="D2216" s="103" t="s">
        <x:v>250</x:v>
      </x:c>
      <x:c r="E2216" s="104"/>
      <x:c r="F2216" s="104"/>
      <x:c r="G2216" s="104">
        <x:f t="shared" si="401"/>
        <x:v>148510</x:v>
      </x:c>
      <x:c r="H2216" s="104">
        <x:f t="shared" si="398"/>
        <x:v>297</x:v>
      </x:c>
      <x:c r="I2216" s="104"/>
      <x:c r="J2216" s="104"/>
      <x:c r="K2216" s="104">
        <x:f t="shared" si="399"/>
        <x:v>148510</x:v>
      </x:c>
      <x:c r="L2216" s="104">
        <x:f t="shared" si="400"/>
        <x:v>297</x:v>
      </x:c>
      <x:c r="M2216" s="104"/>
      <x:c r="N2216" s="100"/>
    </x:row>
    <x:row r="2217" spans="1:14" s="5" customFormat="1" ht="19.5" customHeight="1">
      <x:c r="A2217" s="101" t="s">
        <x:v>153</x:v>
      </x:c>
      <x:c r="B2217" s="101" t="s">
        <x:v>229</x:v>
      </x:c>
      <x:c r="C2217" s="102">
        <x:v>0.010000000000000001</x:v>
      </x:c>
      <x:c r="D2217" s="103" t="s">
        <x:v>250</x:v>
      </x:c>
      <x:c r="E2217" s="104"/>
      <x:c r="F2217" s="104"/>
      <x:c r="G2217" s="104">
        <x:f t="shared" si="401"/>
        <x:v>189749</x:v>
      </x:c>
      <x:c r="H2217" s="104">
        <x:f t="shared" si="398"/>
        <x:v>1897</x:v>
      </x:c>
      <x:c r="I2217" s="104"/>
      <x:c r="J2217" s="104"/>
      <x:c r="K2217" s="104">
        <x:f t="shared" si="399"/>
        <x:v>189749</x:v>
      </x:c>
      <x:c r="L2217" s="104">
        <x:f t="shared" si="400"/>
        <x:v>1897</x:v>
      </x:c>
      <x:c r="M2217" s="104"/>
      <x:c r="N2217" s="100"/>
    </x:row>
    <x:row r="2218" spans="1:14" s="5" customFormat="1" ht="19.5" customHeight="1">
      <x:c r="A2218" s="101" t="s">
        <x:v>862</x:v>
      </x:c>
      <x:c r="B2218" s="101" t="s">
        <x:v>229</x:v>
      </x:c>
      <x:c r="C2218" s="102">
        <x:v>0.0029999999999999999</x:v>
      </x:c>
      <x:c r="D2218" s="103" t="s">
        <x:v>250</x:v>
      </x:c>
      <x:c r="E2218" s="104"/>
      <x:c r="F2218" s="104"/>
      <x:c r="G2218" s="104">
        <x:f t="shared" si="401"/>
        <x:v>148510</x:v>
      </x:c>
      <x:c r="H2218" s="104">
        <x:f t="shared" si="398"/>
        <x:v>445</x:v>
      </x:c>
      <x:c r="I2218" s="104"/>
      <x:c r="J2218" s="104"/>
      <x:c r="K2218" s="104">
        <x:f t="shared" si="399"/>
        <x:v>148510</x:v>
      </x:c>
      <x:c r="L2218" s="104">
        <x:f t="shared" si="400"/>
        <x:v>445</x:v>
      </x:c>
      <x:c r="M2218" s="104"/>
      <x:c r="N2218" s="100"/>
    </x:row>
    <x:row r="2219" spans="1:14" s="5" customFormat="1" ht="19.5" customHeight="1">
      <x:c r="A2219" s="101" t="s">
        <x:v>153</x:v>
      </x:c>
      <x:c r="B2219" s="101" t="s">
        <x:v>1050</x:v>
      </x:c>
      <x:c r="C2219" s="102">
        <x:f>ROUNDDOWN(C2217*0.5,3)</x:f>
        <x:v>0.005</x:v>
      </x:c>
      <x:c r="D2219" s="103" t="s">
        <x:v>250</x:v>
      </x:c>
      <x:c r="E2219" s="104"/>
      <x:c r="F2219" s="104"/>
      <x:c r="G2219" s="104">
        <x:f t="shared" si="401"/>
        <x:v>189749</x:v>
      </x:c>
      <x:c r="H2219" s="104">
        <x:f t="shared" si="398"/>
        <x:v>948</x:v>
      </x:c>
      <x:c r="I2219" s="104"/>
      <x:c r="J2219" s="104"/>
      <x:c r="K2219" s="104">
        <x:f t="shared" si="399"/>
        <x:v>189749</x:v>
      </x:c>
      <x:c r="L2219" s="104">
        <x:f t="shared" si="400"/>
        <x:v>948</x:v>
      </x:c>
      <x:c r="M2219" s="104"/>
      <x:c r="N2219" s="100"/>
    </x:row>
    <x:row r="2220" spans="1:14" s="5" customFormat="1" ht="19.5" customHeight="1">
      <x:c r="A2220" s="101" t="s">
        <x:v>862</x:v>
      </x:c>
      <x:c r="B2220" s="101" t="s">
        <x:v>1050</x:v>
      </x:c>
      <x:c r="C2220" s="102">
        <x:f>ROUNDDOWN(C2218*0.5,3)</x:f>
        <x:v>0.0010000000000000001</x:v>
      </x:c>
      <x:c r="D2220" s="103" t="s">
        <x:v>250</x:v>
      </x:c>
      <x:c r="E2220" s="104"/>
      <x:c r="F2220" s="104"/>
      <x:c r="G2220" s="104">
        <x:f t="shared" si="401"/>
        <x:v>148510</x:v>
      </x:c>
      <x:c r="H2220" s="104">
        <x:f t="shared" si="398"/>
        <x:v>148</x:v>
      </x:c>
      <x:c r="I2220" s="104"/>
      <x:c r="J2220" s="104"/>
      <x:c r="K2220" s="104">
        <x:f t="shared" si="399"/>
        <x:v>148510</x:v>
      </x:c>
      <x:c r="L2220" s="104">
        <x:f t="shared" si="400"/>
        <x:v>148</x:v>
      </x:c>
      <x:c r="M2220" s="104"/>
      <x:c r="N2220" s="100"/>
    </x:row>
    <x:row r="2221" spans="1:14" s="5" customFormat="1" ht="19.5" customHeight="1">
      <x:c r="A2221" s="101" t="s">
        <x:v>748</x:v>
      </x:c>
      <x:c r="B2221" s="101" t="s">
        <x:v>86</x:v>
      </x:c>
      <x:c r="C2221" s="101">
        <x:f>C1340</x:f>
        <x:v>0.5</x:v>
      </x:c>
      <x:c r="D2221" s="103" t="s">
        <x:v>266</x:v>
      </x:c>
      <x:c r="E2221" s="104">
        <x:f>E2207</x:f>
        <x:v>400</x:v>
      </x:c>
      <x:c r="F2221" s="104">
        <x:f>INT(C2221*E2221)</x:f>
        <x:v>200</x:v>
      </x:c>
      <x:c r="G2221" s="104"/>
      <x:c r="H2221" s="104"/>
      <x:c r="I2221" s="104"/>
      <x:c r="J2221" s="104"/>
      <x:c r="K2221" s="104">
        <x:f t="shared" si="399"/>
        <x:v>400</x:v>
      </x:c>
      <x:c r="L2221" s="104">
        <x:f t="shared" si="400"/>
        <x:v>200</x:v>
      </x:c>
      <x:c r="M2221" s="104"/>
      <x:c r="N2221" s="100"/>
    </x:row>
    <x:row r="2222" spans="1:14" s="5" customFormat="1" ht="19.5" customHeight="1">
      <x:c r="A2222" s="101" t="s">
        <x:v>822</x:v>
      </x:c>
      <x:c r="B2222" s="101" t="str">
        <x:f>B1341</x:f>
        <x:v>보통인부</x:v>
      </x:c>
      <x:c r="C2222" s="102">
        <x:v>2</x:v>
      </x:c>
      <x:c r="D2222" s="103" t="s">
        <x:v>148</x:v>
      </x:c>
      <x:c r="E2222" s="111">
        <x:f>E1341</x:f>
        <x:v>0</x:v>
      </x:c>
      <x:c r="F2222" s="104">
        <x:f>INT(C2222*E2222)</x:f>
        <x:v>0</x:v>
      </x:c>
      <x:c r="G2222" s="111">
        <x:f>G1341</x:f>
        <x:v>701</x:v>
      </x:c>
      <x:c r="H2222" s="104">
        <x:f>INT(C2222*G2222)</x:f>
        <x:v>1402</x:v>
      </x:c>
      <x:c r="I2222" s="111">
        <x:f>I1341</x:f>
        <x:v>0</x:v>
      </x:c>
      <x:c r="J2222" s="104">
        <x:f>INT(C2222*I2222)</x:f>
        <x:v>0</x:v>
      </x:c>
      <x:c r="K2222" s="104">
        <x:f t="shared" si="399"/>
        <x:v>701</x:v>
      </x:c>
      <x:c r="L2222" s="104">
        <x:f t="shared" si="400"/>
        <x:v>1402</x:v>
      </x:c>
      <x:c r="M2222" s="104"/>
      <x:c r="N2222" s="100"/>
    </x:row>
    <x:row r="2223" spans="1:14" s="5" customFormat="1" ht="19.5" customHeight="1">
      <x:c r="A2223" s="101" t="s">
        <x:v>540</x:v>
      </x:c>
      <x:c r="B2223" s="101" t="str">
        <x:f>B1342</x:f>
        <x:v>트럭탑재형크레인 10톤, 10km</x:v>
      </x:c>
      <x:c r="C2223" s="102">
        <x:v>2</x:v>
      </x:c>
      <x:c r="D2223" s="103" t="s">
        <x:v>148</x:v>
      </x:c>
      <x:c r="E2223" s="111">
        <x:f>E1342</x:f>
        <x:v>141</x:v>
      </x:c>
      <x:c r="F2223" s="104">
        <x:f>INT(C2223*E2223)</x:f>
        <x:v>282</x:v>
      </x:c>
      <x:c r="G2223" s="111">
        <x:f>G1342</x:f>
        <x:v>299</x:v>
      </x:c>
      <x:c r="H2223" s="104">
        <x:f>INT(C2223*G2223)</x:f>
        <x:v>598</x:v>
      </x:c>
      <x:c r="I2223" s="111">
        <x:f>I1342</x:f>
        <x:v>156</x:v>
      </x:c>
      <x:c r="J2223" s="104">
        <x:f>INT(C2223*I2223)</x:f>
        <x:v>312</x:v>
      </x:c>
      <x:c r="K2223" s="104">
        <x:f t="shared" si="399"/>
        <x:v>596</x:v>
      </x:c>
      <x:c r="L2223" s="104">
        <x:f t="shared" si="400"/>
        <x:v>1192</x:v>
      </x:c>
      <x:c r="M2223" s="104"/>
      <x:c r="N2223" s="100"/>
    </x:row>
    <x:row r="2224" spans="1:14" s="5" customFormat="1" ht="19.5" customHeight="1">
      <x:c r="A2224" s="101" t="s">
        <x:v>533</x:v>
      </x:c>
      <x:c r="B2224" s="101"/>
      <x:c r="C2224" s="102"/>
      <x:c r="D2224" s="103"/>
      <x:c r="E2224" s="104"/>
      <x:c r="F2224" s="104">
        <x:f>SUM(F2213:F2223)</x:f>
        <x:v>482</x:v>
      </x:c>
      <x:c r="G2224" s="104"/>
      <x:c r="H2224" s="104">
        <x:f>SUM(H2213:H2223)</x:f>
        <x:v>10543</x:v>
      </x:c>
      <x:c r="I2224" s="104"/>
      <x:c r="J2224" s="104">
        <x:f>SUM(J2213:J2223)</x:f>
        <x:v>312</x:v>
      </x:c>
      <x:c r="K2224" s="104"/>
      <x:c r="L2224" s="104">
        <x:f>SUM(F2224,H2224,J2224)</x:f>
        <x:v>11337</x:v>
      </x:c>
      <x:c r="M2224" s="104"/>
      <x:c r="N2224" s="100"/>
    </x:row>
    <x:row r="2225" spans="1:14" s="5" customFormat="1" ht="19.5" customHeight="1">
      <x:c r="A2225" s="105"/>
      <x:c r="B2225" s="105"/>
      <x:c r="C2225" s="106"/>
      <x:c r="D2225" s="107"/>
      <x:c r="E2225" s="108"/>
      <x:c r="F2225" s="108"/>
      <x:c r="G2225" s="108"/>
      <x:c r="H2225" s="108"/>
      <x:c r="I2225" s="108"/>
      <x:c r="J2225" s="108"/>
      <x:c r="K2225" s="108"/>
      <x:c r="L2225" s="108"/>
      <x:c r="M2225" s="108"/>
      <x:c r="N2225" s="100"/>
    </x:row>
    <x:row r="2226" spans="1:14" s="5" customFormat="1" ht="23.899999999999999">
      <x:c r="A2226" s="113" t="s">
        <x:v>4</x:v>
      </x:c>
      <x:c r="B2226" s="96" t="s">
        <x:v>1243</x:v>
      </x:c>
      <x:c r="C2226" s="97"/>
      <x:c r="D2226" s="98" t="s">
        <x:v>148</x:v>
      </x:c>
      <x:c r="E2226" s="99"/>
      <x:c r="F2226" s="99"/>
      <x:c r="G2226" s="99"/>
      <x:c r="H2226" s="99"/>
      <x:c r="I2226" s="99"/>
      <x:c r="J2226" s="99"/>
      <x:c r="K2226" s="99"/>
      <x:c r="L2226" s="99"/>
      <x:c r="M2226" s="99"/>
      <x:c r="N2226" s="100"/>
    </x:row>
    <x:row r="2227" spans="1:14" s="5" customFormat="1" ht="19.5" customHeight="1">
      <x:c r="A2227" s="101" t="s">
        <x:v>153</x:v>
      </x:c>
      <x:c r="B2227" s="101" t="s">
        <x:v>281</x:v>
      </x:c>
      <x:c r="C2227" s="102">
        <x:v>0.021999999999999997</x:v>
      </x:c>
      <x:c r="D2227" s="103" t="s">
        <x:v>250</x:v>
      </x:c>
      <x:c r="E2227" s="104"/>
      <x:c r="F2227" s="104"/>
      <x:c r="G2227" s="104">
        <x:f>G2205</x:f>
        <x:v>189749</x:v>
      </x:c>
      <x:c r="H2227" s="104">
        <x:f t="shared" ref="H2227:H2234" si="402">INT(C2227*G2227)</x:f>
        <x:v>4174</x:v>
      </x:c>
      <x:c r="I2227" s="104"/>
      <x:c r="J2227" s="104"/>
      <x:c r="K2227" s="104">
        <x:f t="shared" ref="K2227:K2237" si="403">SUM(E2227,G2227,I2227)</x:f>
        <x:v>189749</x:v>
      </x:c>
      <x:c r="L2227" s="104">
        <x:f t="shared" ref="L2227:L2237" si="404">SUM(F2227,H2227,J2227)</x:f>
        <x:v>4174</x:v>
      </x:c>
      <x:c r="M2227" s="104"/>
      <x:c r="N2227" s="100"/>
    </x:row>
    <x:row r="2228" spans="1:14" s="5" customFormat="1" ht="19.5" customHeight="1">
      <x:c r="A2228" s="101" t="s">
        <x:v>862</x:v>
      </x:c>
      <x:c r="B2228" s="101" t="s">
        <x:v>281</x:v>
      </x:c>
      <x:c r="C2228" s="102">
        <x:v>0.0040000000000000002</x:v>
      </x:c>
      <x:c r="D2228" s="103" t="s">
        <x:v>250</x:v>
      </x:c>
      <x:c r="E2228" s="104"/>
      <x:c r="F2228" s="104"/>
      <x:c r="G2228" s="104">
        <x:f>G2206</x:f>
        <x:v>148510</x:v>
      </x:c>
      <x:c r="H2228" s="104">
        <x:f t="shared" si="402"/>
        <x:v>594</x:v>
      </x:c>
      <x:c r="I2228" s="104"/>
      <x:c r="J2228" s="104"/>
      <x:c r="K2228" s="104">
        <x:f t="shared" si="403"/>
        <x:v>148510</x:v>
      </x:c>
      <x:c r="L2228" s="104">
        <x:f t="shared" si="404"/>
        <x:v>594</x:v>
      </x:c>
      <x:c r="M2228" s="104"/>
      <x:c r="N2228" s="100"/>
    </x:row>
    <x:row r="2229" spans="1:14" s="5" customFormat="1" ht="19.5" customHeight="1">
      <x:c r="A2229" s="101" t="s">
        <x:v>153</x:v>
      </x:c>
      <x:c r="B2229" s="101" t="s">
        <x:v>1251</x:v>
      </x:c>
      <x:c r="C2229" s="102">
        <x:f>ROUNDDOWN(C2227*0.7,3)</x:f>
        <x:v>0.014999999999999999</x:v>
      </x:c>
      <x:c r="D2229" s="103" t="s">
        <x:v>250</x:v>
      </x:c>
      <x:c r="E2229" s="104"/>
      <x:c r="F2229" s="104"/>
      <x:c r="G2229" s="104">
        <x:f t="shared" ref="G2229:G2234" si="405">G2227</x:f>
        <x:v>189749</x:v>
      </x:c>
      <x:c r="H2229" s="104">
        <x:f t="shared" si="402"/>
        <x:v>2846</x:v>
      </x:c>
      <x:c r="I2229" s="104"/>
      <x:c r="J2229" s="104"/>
      <x:c r="K2229" s="104">
        <x:f t="shared" si="403"/>
        <x:v>189749</x:v>
      </x:c>
      <x:c r="L2229" s="104">
        <x:f t="shared" si="404"/>
        <x:v>2846</x:v>
      </x:c>
      <x:c r="M2229" s="104"/>
      <x:c r="N2229" s="100"/>
    </x:row>
    <x:row r="2230" spans="1:14" s="5" customFormat="1" ht="19.5" customHeight="1">
      <x:c r="A2230" s="101" t="s">
        <x:v>862</x:v>
      </x:c>
      <x:c r="B2230" s="101" t="s">
        <x:v>1251</x:v>
      </x:c>
      <x:c r="C2230" s="102">
        <x:f>ROUNDDOWN(C2228*0.7,3)</x:f>
        <x:v>0.0020000000000000001</x:v>
      </x:c>
      <x:c r="D2230" s="103" t="s">
        <x:v>250</x:v>
      </x:c>
      <x:c r="E2230" s="104"/>
      <x:c r="F2230" s="104"/>
      <x:c r="G2230" s="104">
        <x:f t="shared" si="405"/>
        <x:v>148510</x:v>
      </x:c>
      <x:c r="H2230" s="104">
        <x:f t="shared" si="402"/>
        <x:v>297</x:v>
      </x:c>
      <x:c r="I2230" s="104"/>
      <x:c r="J2230" s="104"/>
      <x:c r="K2230" s="104">
        <x:f t="shared" si="403"/>
        <x:v>148510</x:v>
      </x:c>
      <x:c r="L2230" s="104">
        <x:f t="shared" si="404"/>
        <x:v>297</x:v>
      </x:c>
      <x:c r="M2230" s="104"/>
      <x:c r="N2230" s="100"/>
    </x:row>
    <x:row r="2231" spans="1:14" s="5" customFormat="1" ht="19.5" customHeight="1">
      <x:c r="A2231" s="101" t="s">
        <x:v>153</x:v>
      </x:c>
      <x:c r="B2231" s="101" t="s">
        <x:v>229</x:v>
      </x:c>
      <x:c r="C2231" s="102">
        <x:v>0.014999999999999999</x:v>
      </x:c>
      <x:c r="D2231" s="103" t="s">
        <x:v>250</x:v>
      </x:c>
      <x:c r="E2231" s="104"/>
      <x:c r="F2231" s="104"/>
      <x:c r="G2231" s="104">
        <x:f t="shared" si="405"/>
        <x:v>189749</x:v>
      </x:c>
      <x:c r="H2231" s="104">
        <x:f t="shared" si="402"/>
        <x:v>2846</x:v>
      </x:c>
      <x:c r="I2231" s="104"/>
      <x:c r="J2231" s="104"/>
      <x:c r="K2231" s="104">
        <x:f t="shared" si="403"/>
        <x:v>189749</x:v>
      </x:c>
      <x:c r="L2231" s="104">
        <x:f t="shared" si="404"/>
        <x:v>2846</x:v>
      </x:c>
      <x:c r="M2231" s="104"/>
      <x:c r="N2231" s="100"/>
    </x:row>
    <x:row r="2232" spans="1:14" s="5" customFormat="1" ht="19.5" customHeight="1">
      <x:c r="A2232" s="101" t="s">
        <x:v>862</x:v>
      </x:c>
      <x:c r="B2232" s="101" t="s">
        <x:v>229</x:v>
      </x:c>
      <x:c r="C2232" s="102">
        <x:v>0.005</x:v>
      </x:c>
      <x:c r="D2232" s="103" t="s">
        <x:v>250</x:v>
      </x:c>
      <x:c r="E2232" s="104"/>
      <x:c r="F2232" s="104"/>
      <x:c r="G2232" s="104">
        <x:f t="shared" si="405"/>
        <x:v>148510</x:v>
      </x:c>
      <x:c r="H2232" s="104">
        <x:f t="shared" si="402"/>
        <x:v>742</x:v>
      </x:c>
      <x:c r="I2232" s="104"/>
      <x:c r="J2232" s="104"/>
      <x:c r="K2232" s="104">
        <x:f t="shared" si="403"/>
        <x:v>148510</x:v>
      </x:c>
      <x:c r="L2232" s="104">
        <x:f t="shared" si="404"/>
        <x:v>742</x:v>
      </x:c>
      <x:c r="M2232" s="104"/>
      <x:c r="N2232" s="100"/>
    </x:row>
    <x:row r="2233" spans="1:14" s="5" customFormat="1" ht="19.5" customHeight="1">
      <x:c r="A2233" s="101" t="s">
        <x:v>153</x:v>
      </x:c>
      <x:c r="B2233" s="101" t="s">
        <x:v>1050</x:v>
      </x:c>
      <x:c r="C2233" s="102">
        <x:f>ROUNDDOWN(C2231*0.5,3)</x:f>
        <x:v>0.0070000000000000007</x:v>
      </x:c>
      <x:c r="D2233" s="103" t="s">
        <x:v>250</x:v>
      </x:c>
      <x:c r="E2233" s="104"/>
      <x:c r="F2233" s="104"/>
      <x:c r="G2233" s="104">
        <x:f t="shared" si="405"/>
        <x:v>189749</x:v>
      </x:c>
      <x:c r="H2233" s="104">
        <x:f t="shared" si="402"/>
        <x:v>1328</x:v>
      </x:c>
      <x:c r="I2233" s="104"/>
      <x:c r="J2233" s="104"/>
      <x:c r="K2233" s="104">
        <x:f t="shared" si="403"/>
        <x:v>189749</x:v>
      </x:c>
      <x:c r="L2233" s="104">
        <x:f t="shared" si="404"/>
        <x:v>1328</x:v>
      </x:c>
      <x:c r="M2233" s="104"/>
      <x:c r="N2233" s="100"/>
    </x:row>
    <x:row r="2234" spans="1:14" s="5" customFormat="1" ht="19.5" customHeight="1">
      <x:c r="A2234" s="101" t="s">
        <x:v>862</x:v>
      </x:c>
      <x:c r="B2234" s="101" t="s">
        <x:v>1050</x:v>
      </x:c>
      <x:c r="C2234" s="102">
        <x:f>ROUNDDOWN(C2232*0.5,3)</x:f>
        <x:v>0.0020000000000000001</x:v>
      </x:c>
      <x:c r="D2234" s="103" t="s">
        <x:v>250</x:v>
      </x:c>
      <x:c r="E2234" s="104"/>
      <x:c r="F2234" s="104"/>
      <x:c r="G2234" s="104">
        <x:f t="shared" si="405"/>
        <x:v>148510</x:v>
      </x:c>
      <x:c r="H2234" s="104">
        <x:f t="shared" si="402"/>
        <x:v>297</x:v>
      </x:c>
      <x:c r="I2234" s="104"/>
      <x:c r="J2234" s="104"/>
      <x:c r="K2234" s="104">
        <x:f t="shared" si="403"/>
        <x:v>148510</x:v>
      </x:c>
      <x:c r="L2234" s="104">
        <x:f t="shared" si="404"/>
        <x:v>297</x:v>
      </x:c>
      <x:c r="M2234" s="104"/>
      <x:c r="N2234" s="100"/>
    </x:row>
    <x:row r="2235" spans="1:14" s="5" customFormat="1" ht="19.5" customHeight="1">
      <x:c r="A2235" s="101" t="s">
        <x:v>748</x:v>
      </x:c>
      <x:c r="B2235" s="101" t="s">
        <x:v>86</x:v>
      </x:c>
      <x:c r="C2235" s="101">
        <x:f>C1350</x:f>
        <x:v>1</x:v>
      </x:c>
      <x:c r="D2235" s="103" t="s">
        <x:v>266</x:v>
      </x:c>
      <x:c r="E2235" s="104">
        <x:f>E2221</x:f>
        <x:v>400</x:v>
      </x:c>
      <x:c r="F2235" s="104">
        <x:f>INT(C2235*E2235)</x:f>
        <x:v>400</x:v>
      </x:c>
      <x:c r="G2235" s="104"/>
      <x:c r="H2235" s="104"/>
      <x:c r="I2235" s="104"/>
      <x:c r="J2235" s="104"/>
      <x:c r="K2235" s="104">
        <x:f t="shared" si="403"/>
        <x:v>400</x:v>
      </x:c>
      <x:c r="L2235" s="104">
        <x:f t="shared" si="404"/>
        <x:v>400</x:v>
      </x:c>
      <x:c r="M2235" s="104"/>
      <x:c r="N2235" s="100"/>
    </x:row>
    <x:row r="2236" spans="1:14" s="5" customFormat="1" ht="19.5" customHeight="1">
      <x:c r="A2236" s="101" t="s">
        <x:v>822</x:v>
      </x:c>
      <x:c r="B2236" s="101" t="str">
        <x:f>B1351</x:f>
        <x:v>보통인부</x:v>
      </x:c>
      <x:c r="C2236" s="102">
        <x:v>2</x:v>
      </x:c>
      <x:c r="D2236" s="103" t="s">
        <x:v>148</x:v>
      </x:c>
      <x:c r="E2236" s="111">
        <x:f>E1351</x:f>
        <x:v>0</x:v>
      </x:c>
      <x:c r="F2236" s="104">
        <x:f>INT(C2236*E2236)</x:f>
        <x:v>0</x:v>
      </x:c>
      <x:c r="G2236" s="111">
        <x:f>G1351</x:f>
        <x:v>856</x:v>
      </x:c>
      <x:c r="H2236" s="104">
        <x:f>INT(C2236*G2236)</x:f>
        <x:v>1712</x:v>
      </x:c>
      <x:c r="I2236" s="111">
        <x:f>I1351</x:f>
        <x:v>0</x:v>
      </x:c>
      <x:c r="J2236" s="104">
        <x:f>INT(C2236*I2236)</x:f>
        <x:v>0</x:v>
      </x:c>
      <x:c r="K2236" s="104">
        <x:f t="shared" si="403"/>
        <x:v>856</x:v>
      </x:c>
      <x:c r="L2236" s="104">
        <x:f t="shared" si="404"/>
        <x:v>1712</x:v>
      </x:c>
      <x:c r="M2236" s="104"/>
      <x:c r="N2236" s="100"/>
    </x:row>
    <x:row r="2237" spans="1:14" s="5" customFormat="1" ht="19.5" customHeight="1">
      <x:c r="A2237" s="101" t="s">
        <x:v>540</x:v>
      </x:c>
      <x:c r="B2237" s="101" t="str">
        <x:f>B1352</x:f>
        <x:v>트럭탑재형크레인 10톤, 10km</x:v>
      </x:c>
      <x:c r="C2237" s="102">
        <x:v>2</x:v>
      </x:c>
      <x:c r="D2237" s="103" t="s">
        <x:v>148</x:v>
      </x:c>
      <x:c r="E2237" s="111">
        <x:f>E1352</x:f>
        <x:v>260</x:v>
      </x:c>
      <x:c r="F2237" s="104">
        <x:f>INT(C2237*E2237)</x:f>
        <x:v>520</x:v>
      </x:c>
      <x:c r="G2237" s="111">
        <x:f>G1352</x:f>
        <x:v>551</x:v>
      </x:c>
      <x:c r="H2237" s="104">
        <x:f>INT(C2237*G2237)</x:f>
        <x:v>1102</x:v>
      </x:c>
      <x:c r="I2237" s="111">
        <x:f>I1352</x:f>
        <x:v>288</x:v>
      </x:c>
      <x:c r="J2237" s="104">
        <x:f>INT(C2237*I2237)</x:f>
        <x:v>576</x:v>
      </x:c>
      <x:c r="K2237" s="104">
        <x:f t="shared" si="403"/>
        <x:v>1099</x:v>
      </x:c>
      <x:c r="L2237" s="104">
        <x:f t="shared" si="404"/>
        <x:v>2198</x:v>
      </x:c>
      <x:c r="M2237" s="104"/>
      <x:c r="N2237" s="100"/>
    </x:row>
    <x:row r="2238" spans="1:14" s="5" customFormat="1" ht="19.5" customHeight="1">
      <x:c r="A2238" s="101" t="s">
        <x:v>533</x:v>
      </x:c>
      <x:c r="B2238" s="101"/>
      <x:c r="C2238" s="102"/>
      <x:c r="D2238" s="103"/>
      <x:c r="E2238" s="104"/>
      <x:c r="F2238" s="104">
        <x:f>SUM(F2227:F2237)</x:f>
        <x:v>920</x:v>
      </x:c>
      <x:c r="G2238" s="104"/>
      <x:c r="H2238" s="104">
        <x:f>SUM(H2227:H2237)</x:f>
        <x:v>15938</x:v>
      </x:c>
      <x:c r="I2238" s="104"/>
      <x:c r="J2238" s="104">
        <x:f>SUM(J2227:J2237)</x:f>
        <x:v>576</x:v>
      </x:c>
      <x:c r="K2238" s="104"/>
      <x:c r="L2238" s="104">
        <x:f>SUM(F2238,H2238,J2238)</x:f>
        <x:v>17434</x:v>
      </x:c>
      <x:c r="M2238" s="104"/>
      <x:c r="N2238" s="100"/>
    </x:row>
    <x:row r="2239" spans="1:14" s="5" customFormat="1" ht="19.5" customHeight="1">
      <x:c r="A2239" s="105"/>
      <x:c r="B2239" s="105"/>
      <x:c r="C2239" s="106"/>
      <x:c r="D2239" s="107"/>
      <x:c r="E2239" s="108"/>
      <x:c r="F2239" s="108"/>
      <x:c r="G2239" s="108"/>
      <x:c r="H2239" s="108"/>
      <x:c r="I2239" s="108"/>
      <x:c r="J2239" s="108"/>
      <x:c r="K2239" s="108"/>
      <x:c r="L2239" s="108"/>
      <x:c r="M2239" s="108"/>
      <x:c r="N2239" s="100"/>
    </x:row>
    <x:row r="2240" spans="1:14" s="5" customFormat="1" ht="23.899999999999999">
      <x:c r="A2240" s="113" t="s">
        <x:v>16</x:v>
      </x:c>
      <x:c r="B2240" s="96" t="s">
        <x:v>1152</x:v>
      </x:c>
      <x:c r="C2240" s="97"/>
      <x:c r="D2240" s="98" t="s">
        <x:v>148</x:v>
      </x:c>
      <x:c r="E2240" s="99"/>
      <x:c r="F2240" s="99"/>
      <x:c r="G2240" s="99"/>
      <x:c r="H2240" s="99"/>
      <x:c r="I2240" s="99"/>
      <x:c r="J2240" s="99"/>
      <x:c r="K2240" s="99"/>
      <x:c r="L2240" s="99"/>
      <x:c r="M2240" s="99"/>
      <x:c r="N2240" s="100"/>
    </x:row>
    <x:row r="2241" spans="1:14" s="5" customFormat="1" ht="19.5" customHeight="1">
      <x:c r="A2241" s="101" t="s">
        <x:v>153</x:v>
      </x:c>
      <x:c r="B2241" s="101" t="s">
        <x:v>281</x:v>
      </x:c>
      <x:c r="C2241" s="102">
        <x:v>0.034000000000000002</x:v>
      </x:c>
      <x:c r="D2241" s="103" t="s">
        <x:v>250</x:v>
      </x:c>
      <x:c r="E2241" s="104"/>
      <x:c r="F2241" s="104"/>
      <x:c r="G2241" s="104">
        <x:f>G2227</x:f>
        <x:v>189749</x:v>
      </x:c>
      <x:c r="H2241" s="104">
        <x:f t="shared" ref="H2241:H2248" si="406">INT(C2241*G2241)</x:f>
        <x:v>6451</x:v>
      </x:c>
      <x:c r="I2241" s="104"/>
      <x:c r="J2241" s="104"/>
      <x:c r="K2241" s="104">
        <x:f t="shared" ref="K2241:K2251" si="407">SUM(E2241,G2241,I2241)</x:f>
        <x:v>189749</x:v>
      </x:c>
      <x:c r="L2241" s="104">
        <x:f t="shared" ref="L2241:L2251" si="408">SUM(F2241,H2241,J2241)</x:f>
        <x:v>6451</x:v>
      </x:c>
      <x:c r="M2241" s="104"/>
      <x:c r="N2241" s="100"/>
    </x:row>
    <x:row r="2242" spans="1:14" s="5" customFormat="1" ht="19.5" customHeight="1">
      <x:c r="A2242" s="101" t="s">
        <x:v>862</x:v>
      </x:c>
      <x:c r="B2242" s="101" t="s">
        <x:v>281</x:v>
      </x:c>
      <x:c r="C2242" s="102">
        <x:v>0.0059999999999999998</x:v>
      </x:c>
      <x:c r="D2242" s="103" t="s">
        <x:v>250</x:v>
      </x:c>
      <x:c r="E2242" s="104"/>
      <x:c r="F2242" s="104"/>
      <x:c r="G2242" s="104">
        <x:f>G2228</x:f>
        <x:v>148510</x:v>
      </x:c>
      <x:c r="H2242" s="104">
        <x:f t="shared" si="406"/>
        <x:v>891</x:v>
      </x:c>
      <x:c r="I2242" s="104"/>
      <x:c r="J2242" s="104"/>
      <x:c r="K2242" s="104">
        <x:f t="shared" si="407"/>
        <x:v>148510</x:v>
      </x:c>
      <x:c r="L2242" s="104">
        <x:f t="shared" si="408"/>
        <x:v>891</x:v>
      </x:c>
      <x:c r="M2242" s="104"/>
      <x:c r="N2242" s="100"/>
    </x:row>
    <x:row r="2243" spans="1:14" s="5" customFormat="1" ht="19.5" customHeight="1">
      <x:c r="A2243" s="101" t="s">
        <x:v>153</x:v>
      </x:c>
      <x:c r="B2243" s="101" t="s">
        <x:v>1251</x:v>
      </x:c>
      <x:c r="C2243" s="102">
        <x:f>ROUNDDOWN(C2241*0.7,3)</x:f>
        <x:v>0.022999999999999998</x:v>
      </x:c>
      <x:c r="D2243" s="103" t="s">
        <x:v>250</x:v>
      </x:c>
      <x:c r="E2243" s="104"/>
      <x:c r="F2243" s="104"/>
      <x:c r="G2243" s="104">
        <x:f t="shared" ref="G2243:G2248" si="409">G2241</x:f>
        <x:v>189749</x:v>
      </x:c>
      <x:c r="H2243" s="104">
        <x:f t="shared" si="406"/>
        <x:v>4364</x:v>
      </x:c>
      <x:c r="I2243" s="104"/>
      <x:c r="J2243" s="104"/>
      <x:c r="K2243" s="104">
        <x:f t="shared" si="407"/>
        <x:v>189749</x:v>
      </x:c>
      <x:c r="L2243" s="104">
        <x:f t="shared" si="408"/>
        <x:v>4364</x:v>
      </x:c>
      <x:c r="M2243" s="104"/>
      <x:c r="N2243" s="100"/>
    </x:row>
    <x:row r="2244" spans="1:14" s="5" customFormat="1" ht="19.5" customHeight="1">
      <x:c r="A2244" s="101" t="s">
        <x:v>862</x:v>
      </x:c>
      <x:c r="B2244" s="101" t="s">
        <x:v>1251</x:v>
      </x:c>
      <x:c r="C2244" s="102">
        <x:f>ROUNDDOWN(C2242*0.7,3)</x:f>
        <x:v>0.0040000000000000002</x:v>
      </x:c>
      <x:c r="D2244" s="103" t="s">
        <x:v>250</x:v>
      </x:c>
      <x:c r="E2244" s="104"/>
      <x:c r="F2244" s="104"/>
      <x:c r="G2244" s="104">
        <x:f t="shared" si="409"/>
        <x:v>148510</x:v>
      </x:c>
      <x:c r="H2244" s="104">
        <x:f t="shared" si="406"/>
        <x:v>594</x:v>
      </x:c>
      <x:c r="I2244" s="104"/>
      <x:c r="J2244" s="104"/>
      <x:c r="K2244" s="104">
        <x:f t="shared" si="407"/>
        <x:v>148510</x:v>
      </x:c>
      <x:c r="L2244" s="104">
        <x:f t="shared" si="408"/>
        <x:v>594</x:v>
      </x:c>
      <x:c r="M2244" s="104"/>
      <x:c r="N2244" s="100"/>
    </x:row>
    <x:row r="2245" spans="1:14" s="5" customFormat="1" ht="19.5" customHeight="1">
      <x:c r="A2245" s="101" t="s">
        <x:v>153</x:v>
      </x:c>
      <x:c r="B2245" s="101" t="s">
        <x:v>229</x:v>
      </x:c>
      <x:c r="C2245" s="102">
        <x:v>0.021000000000000002</x:v>
      </x:c>
      <x:c r="D2245" s="103" t="s">
        <x:v>250</x:v>
      </x:c>
      <x:c r="E2245" s="104"/>
      <x:c r="F2245" s="104"/>
      <x:c r="G2245" s="104">
        <x:f t="shared" si="409"/>
        <x:v>189749</x:v>
      </x:c>
      <x:c r="H2245" s="104">
        <x:f t="shared" si="406"/>
        <x:v>3984</x:v>
      </x:c>
      <x:c r="I2245" s="104"/>
      <x:c r="J2245" s="104"/>
      <x:c r="K2245" s="104">
        <x:f t="shared" si="407"/>
        <x:v>189749</x:v>
      </x:c>
      <x:c r="L2245" s="104">
        <x:f t="shared" si="408"/>
        <x:v>3984</x:v>
      </x:c>
      <x:c r="M2245" s="104"/>
      <x:c r="N2245" s="100"/>
    </x:row>
    <x:row r="2246" spans="1:14" s="5" customFormat="1" ht="19.5" customHeight="1">
      <x:c r="A2246" s="101" t="s">
        <x:v>862</x:v>
      </x:c>
      <x:c r="B2246" s="101" t="s">
        <x:v>229</x:v>
      </x:c>
      <x:c r="C2246" s="102">
        <x:v>0.0070000000000000007</x:v>
      </x:c>
      <x:c r="D2246" s="103" t="s">
        <x:v>250</x:v>
      </x:c>
      <x:c r="E2246" s="104"/>
      <x:c r="F2246" s="104"/>
      <x:c r="G2246" s="104">
        <x:f t="shared" si="409"/>
        <x:v>148510</x:v>
      </x:c>
      <x:c r="H2246" s="104">
        <x:f t="shared" si="406"/>
        <x:v>1039</x:v>
      </x:c>
      <x:c r="I2246" s="104"/>
      <x:c r="J2246" s="104"/>
      <x:c r="K2246" s="104">
        <x:f t="shared" si="407"/>
        <x:v>148510</x:v>
      </x:c>
      <x:c r="L2246" s="104">
        <x:f t="shared" si="408"/>
        <x:v>1039</x:v>
      </x:c>
      <x:c r="M2246" s="104"/>
      <x:c r="N2246" s="100"/>
    </x:row>
    <x:row r="2247" spans="1:14" s="5" customFormat="1" ht="19.5" customHeight="1">
      <x:c r="A2247" s="101" t="s">
        <x:v>153</x:v>
      </x:c>
      <x:c r="B2247" s="101" t="s">
        <x:v>1050</x:v>
      </x:c>
      <x:c r="C2247" s="102">
        <x:f>ROUNDDOWN(C2245*0.5,3)</x:f>
        <x:v>0.010000000000000001</x:v>
      </x:c>
      <x:c r="D2247" s="103" t="s">
        <x:v>250</x:v>
      </x:c>
      <x:c r="E2247" s="104"/>
      <x:c r="F2247" s="104"/>
      <x:c r="G2247" s="104">
        <x:f t="shared" si="409"/>
        <x:v>189749</x:v>
      </x:c>
      <x:c r="H2247" s="104">
        <x:f t="shared" si="406"/>
        <x:v>1897</x:v>
      </x:c>
      <x:c r="I2247" s="104"/>
      <x:c r="J2247" s="104"/>
      <x:c r="K2247" s="104">
        <x:f t="shared" si="407"/>
        <x:v>189749</x:v>
      </x:c>
      <x:c r="L2247" s="104">
        <x:f t="shared" si="408"/>
        <x:v>1897</x:v>
      </x:c>
      <x:c r="M2247" s="104"/>
      <x:c r="N2247" s="100"/>
    </x:row>
    <x:row r="2248" spans="1:14" s="5" customFormat="1" ht="19.5" customHeight="1">
      <x:c r="A2248" s="101" t="s">
        <x:v>862</x:v>
      </x:c>
      <x:c r="B2248" s="101" t="s">
        <x:v>1050</x:v>
      </x:c>
      <x:c r="C2248" s="102">
        <x:f>ROUNDDOWN(C2246*0.5,3)</x:f>
        <x:v>0.0029999999999999999</x:v>
      </x:c>
      <x:c r="D2248" s="103" t="s">
        <x:v>250</x:v>
      </x:c>
      <x:c r="E2248" s="104"/>
      <x:c r="F2248" s="104"/>
      <x:c r="G2248" s="104">
        <x:f t="shared" si="409"/>
        <x:v>148510</x:v>
      </x:c>
      <x:c r="H2248" s="104">
        <x:f t="shared" si="406"/>
        <x:v>445</x:v>
      </x:c>
      <x:c r="I2248" s="104"/>
      <x:c r="J2248" s="104"/>
      <x:c r="K2248" s="104">
        <x:f t="shared" si="407"/>
        <x:v>148510</x:v>
      </x:c>
      <x:c r="L2248" s="104">
        <x:f t="shared" si="408"/>
        <x:v>445</x:v>
      </x:c>
      <x:c r="M2248" s="104"/>
      <x:c r="N2248" s="100"/>
    </x:row>
    <x:row r="2249" spans="1:14" s="5" customFormat="1" ht="19.5" customHeight="1">
      <x:c r="A2249" s="101" t="s">
        <x:v>748</x:v>
      </x:c>
      <x:c r="B2249" s="101" t="s">
        <x:v>86</x:v>
      </x:c>
      <x:c r="C2249" s="101">
        <x:f>C1360</x:f>
        <x:v>1.5</x:v>
      </x:c>
      <x:c r="D2249" s="103" t="s">
        <x:v>266</x:v>
      </x:c>
      <x:c r="E2249" s="104">
        <x:f>E2235</x:f>
        <x:v>400</x:v>
      </x:c>
      <x:c r="F2249" s="104">
        <x:f>INT(C2249*E2249)</x:f>
        <x:v>600</x:v>
      </x:c>
      <x:c r="G2249" s="104"/>
      <x:c r="H2249" s="104"/>
      <x:c r="I2249" s="104"/>
      <x:c r="J2249" s="104"/>
      <x:c r="K2249" s="104">
        <x:f t="shared" si="407"/>
        <x:v>400</x:v>
      </x:c>
      <x:c r="L2249" s="104">
        <x:f t="shared" si="408"/>
        <x:v>600</x:v>
      </x:c>
      <x:c r="M2249" s="104"/>
      <x:c r="N2249" s="100"/>
    </x:row>
    <x:row r="2250" spans="1:14" s="5" customFormat="1" ht="19.5" customHeight="1">
      <x:c r="A2250" s="101" t="s">
        <x:v>822</x:v>
      </x:c>
      <x:c r="B2250" s="101" t="str">
        <x:f>B1361</x:f>
        <x:v>보통인부</x:v>
      </x:c>
      <x:c r="C2250" s="102">
        <x:v>2</x:v>
      </x:c>
      <x:c r="D2250" s="103" t="s">
        <x:v>148</x:v>
      </x:c>
      <x:c r="E2250" s="111">
        <x:f>E1361</x:f>
        <x:v>0</x:v>
      </x:c>
      <x:c r="F2250" s="104">
        <x:f>INT(C2250*E2250)</x:f>
        <x:v>0</x:v>
      </x:c>
      <x:c r="G2250" s="111">
        <x:f>G1361</x:f>
        <x:v>856</x:v>
      </x:c>
      <x:c r="H2250" s="104">
        <x:f>INT(C2250*G2250)</x:f>
        <x:v>1712</x:v>
      </x:c>
      <x:c r="I2250" s="111">
        <x:f>I1361</x:f>
        <x:v>0</x:v>
      </x:c>
      <x:c r="J2250" s="104">
        <x:f>INT(C2250*I2250)</x:f>
        <x:v>0</x:v>
      </x:c>
      <x:c r="K2250" s="104">
        <x:f t="shared" si="407"/>
        <x:v>856</x:v>
      </x:c>
      <x:c r="L2250" s="104">
        <x:f t="shared" si="408"/>
        <x:v>1712</x:v>
      </x:c>
      <x:c r="M2250" s="104"/>
      <x:c r="N2250" s="100"/>
    </x:row>
    <x:row r="2251" spans="1:14" s="5" customFormat="1" ht="19.5" customHeight="1">
      <x:c r="A2251" s="101" t="s">
        <x:v>540</x:v>
      </x:c>
      <x:c r="B2251" s="101" t="str">
        <x:f>B1362</x:f>
        <x:v>트럭탑재형크레인 10톤, 10km</x:v>
      </x:c>
      <x:c r="C2251" s="102">
        <x:v>2</x:v>
      </x:c>
      <x:c r="D2251" s="103" t="s">
        <x:v>148</x:v>
      </x:c>
      <x:c r="E2251" s="111">
        <x:f>E1362</x:f>
        <x:v>513</x:v>
      </x:c>
      <x:c r="F2251" s="104">
        <x:f>INT(C2251*E2251)</x:f>
        <x:v>1026</x:v>
      </x:c>
      <x:c r="G2251" s="111">
        <x:f>G1362</x:f>
        <x:v>1084</x:v>
      </x:c>
      <x:c r="H2251" s="104">
        <x:f>INT(C2251*G2251)</x:f>
        <x:v>2168</x:v>
      </x:c>
      <x:c r="I2251" s="111">
        <x:f>I1362</x:f>
        <x:v>568</x:v>
      </x:c>
      <x:c r="J2251" s="104">
        <x:f>INT(C2251*I2251)</x:f>
        <x:v>1136</x:v>
      </x:c>
      <x:c r="K2251" s="104">
        <x:f t="shared" si="407"/>
        <x:v>2165</x:v>
      </x:c>
      <x:c r="L2251" s="104">
        <x:f t="shared" si="408"/>
        <x:v>4330</x:v>
      </x:c>
      <x:c r="M2251" s="104"/>
      <x:c r="N2251" s="100"/>
    </x:row>
    <x:row r="2252" spans="1:14" s="5" customFormat="1" ht="19.5" customHeight="1">
      <x:c r="A2252" s="101" t="s">
        <x:v>533</x:v>
      </x:c>
      <x:c r="B2252" s="101"/>
      <x:c r="C2252" s="102"/>
      <x:c r="D2252" s="103"/>
      <x:c r="E2252" s="104"/>
      <x:c r="F2252" s="104">
        <x:f>SUM(F2241:F2251)</x:f>
        <x:v>1626</x:v>
      </x:c>
      <x:c r="G2252" s="104"/>
      <x:c r="H2252" s="104">
        <x:f>SUM(H2241:H2251)</x:f>
        <x:v>23545</x:v>
      </x:c>
      <x:c r="I2252" s="104"/>
      <x:c r="J2252" s="104">
        <x:f>SUM(J2241:J2251)</x:f>
        <x:v>1136</x:v>
      </x:c>
      <x:c r="K2252" s="104"/>
      <x:c r="L2252" s="104">
        <x:f>SUM(F2252,H2252,J2252)</x:f>
        <x:v>26307</x:v>
      </x:c>
      <x:c r="M2252" s="104"/>
      <x:c r="N2252" s="100"/>
    </x:row>
    <x:row r="2253" spans="1:14" s="5" customFormat="1" ht="19.5" customHeight="1">
      <x:c r="A2253" s="105"/>
      <x:c r="B2253" s="105"/>
      <x:c r="C2253" s="106"/>
      <x:c r="D2253" s="107"/>
      <x:c r="E2253" s="108"/>
      <x:c r="F2253" s="108"/>
      <x:c r="G2253" s="108"/>
      <x:c r="H2253" s="108"/>
      <x:c r="I2253" s="108"/>
      <x:c r="J2253" s="108"/>
      <x:c r="K2253" s="108"/>
      <x:c r="L2253" s="108"/>
      <x:c r="M2253" s="108"/>
      <x:c r="N2253" s="100"/>
    </x:row>
    <x:row r="2254" spans="1:14" s="5" customFormat="1" ht="19.5" customHeight="1">
      <x:c r="A2254" s="105"/>
      <x:c r="B2254" s="105"/>
      <x:c r="C2254" s="106"/>
      <x:c r="D2254" s="107"/>
      <x:c r="E2254" s="108"/>
      <x:c r="F2254" s="108"/>
      <x:c r="G2254" s="108"/>
      <x:c r="H2254" s="108"/>
      <x:c r="I2254" s="108"/>
      <x:c r="J2254" s="108"/>
      <x:c r="K2254" s="108"/>
      <x:c r="L2254" s="108"/>
      <x:c r="M2254" s="108"/>
      <x:c r="N2254" s="100"/>
    </x:row>
    <x:row r="2255" spans="1:14" s="5" customFormat="1" ht="35.850000000000001">
      <x:c r="A2255" s="113" t="s">
        <x:v>930</x:v>
      </x:c>
      <x:c r="B2255" s="96" t="s">
        <x:v>206</x:v>
      </x:c>
      <x:c r="C2255" s="97"/>
      <x:c r="D2255" s="98" t="s">
        <x:v>148</x:v>
      </x:c>
      <x:c r="E2255" s="99"/>
      <x:c r="F2255" s="99"/>
      <x:c r="G2255" s="99"/>
      <x:c r="H2255" s="99"/>
      <x:c r="I2255" s="99"/>
      <x:c r="J2255" s="99"/>
      <x:c r="K2255" s="99"/>
      <x:c r="L2255" s="99"/>
      <x:c r="M2255" s="99"/>
      <x:c r="N2255" s="100"/>
    </x:row>
    <x:row r="2256" spans="1:14" s="5" customFormat="1" ht="19.5" customHeight="1">
      <x:c r="A2256" s="101" t="s">
        <x:v>153</x:v>
      </x:c>
      <x:c r="B2256" s="101" t="s">
        <x:v>281</x:v>
      </x:c>
      <x:c r="C2256" s="112">
        <x:v>0.0014999999999999999</x:v>
      </x:c>
      <x:c r="D2256" s="103" t="s">
        <x:v>250</x:v>
      </x:c>
      <x:c r="E2256" s="104"/>
      <x:c r="F2256" s="104"/>
      <x:c r="G2256" s="104">
        <x:f>노임단가표!B3</x:f>
        <x:v>189749</x:v>
      </x:c>
      <x:c r="H2256" s="104">
        <x:f t="shared" ref="H2256:H2263" si="410">INT(C2256*G2256)</x:f>
        <x:v>284</x:v>
      </x:c>
      <x:c r="I2256" s="104"/>
      <x:c r="J2256" s="104"/>
      <x:c r="K2256" s="104">
        <x:f t="shared" ref="K2256:K2266" si="411">SUM(E2256,G2256,I2256)</x:f>
        <x:v>189749</x:v>
      </x:c>
      <x:c r="L2256" s="104">
        <x:f t="shared" ref="L2256:L2266" si="412">SUM(F2256,H2256,J2256)</x:f>
        <x:v>284</x:v>
      </x:c>
      <x:c r="M2256" s="104"/>
      <x:c r="N2256" s="100"/>
    </x:row>
    <x:row r="2257" spans="1:14" s="5" customFormat="1" ht="19.5" customHeight="1">
      <x:c r="A2257" s="101" t="s">
        <x:v>862</x:v>
      </x:c>
      <x:c r="B2257" s="101" t="s">
        <x:v>281</x:v>
      </x:c>
      <x:c r="C2257" s="112">
        <x:v>0.00080000000000000004</x:v>
      </x:c>
      <x:c r="D2257" s="103" t="s">
        <x:v>250</x:v>
      </x:c>
      <x:c r="E2257" s="104"/>
      <x:c r="F2257" s="104"/>
      <x:c r="G2257" s="104">
        <x:f>노임단가표!D3</x:f>
        <x:v>148510</x:v>
      </x:c>
      <x:c r="H2257" s="104">
        <x:f t="shared" si="410"/>
        <x:v>118</x:v>
      </x:c>
      <x:c r="I2257" s="104"/>
      <x:c r="J2257" s="104"/>
      <x:c r="K2257" s="104">
        <x:f t="shared" si="411"/>
        <x:v>148510</x:v>
      </x:c>
      <x:c r="L2257" s="104">
        <x:f t="shared" si="412"/>
        <x:v>118</x:v>
      </x:c>
      <x:c r="M2257" s="104"/>
      <x:c r="N2257" s="100"/>
    </x:row>
    <x:row r="2258" spans="1:14" s="5" customFormat="1" ht="19.5" customHeight="1">
      <x:c r="A2258" s="101" t="s">
        <x:v>153</x:v>
      </x:c>
      <x:c r="B2258" s="101" t="s">
        <x:v>1251</x:v>
      </x:c>
      <x:c r="C2258" s="102">
        <x:f>ROUNDDOWN(C2256*0.7,4)</x:f>
        <x:v>0.0010000000000000001</x:v>
      </x:c>
      <x:c r="D2258" s="103" t="s">
        <x:v>250</x:v>
      </x:c>
      <x:c r="E2258" s="104"/>
      <x:c r="F2258" s="104"/>
      <x:c r="G2258" s="104">
        <x:f t="shared" ref="G2258:G2263" si="413">G2256</x:f>
        <x:v>189749</x:v>
      </x:c>
      <x:c r="H2258" s="104">
        <x:f t="shared" si="410"/>
        <x:v>189</x:v>
      </x:c>
      <x:c r="I2258" s="104"/>
      <x:c r="J2258" s="104"/>
      <x:c r="K2258" s="104">
        <x:f t="shared" si="411"/>
        <x:v>189749</x:v>
      </x:c>
      <x:c r="L2258" s="104">
        <x:f t="shared" si="412"/>
        <x:v>189</x:v>
      </x:c>
      <x:c r="M2258" s="104"/>
      <x:c r="N2258" s="100"/>
    </x:row>
    <x:row r="2259" spans="1:14" s="5" customFormat="1" ht="19.5" customHeight="1">
      <x:c r="A2259" s="101" t="s">
        <x:v>862</x:v>
      </x:c>
      <x:c r="B2259" s="101" t="s">
        <x:v>1251</x:v>
      </x:c>
      <x:c r="C2259" s="112">
        <x:f>ROUNDDOWN(C2257*0.7,4)</x:f>
        <x:v>0.0005</x:v>
      </x:c>
      <x:c r="D2259" s="103" t="s">
        <x:v>250</x:v>
      </x:c>
      <x:c r="E2259" s="104"/>
      <x:c r="F2259" s="104"/>
      <x:c r="G2259" s="104">
        <x:f t="shared" si="413"/>
        <x:v>148510</x:v>
      </x:c>
      <x:c r="H2259" s="104">
        <x:f t="shared" si="410"/>
        <x:v>74</x:v>
      </x:c>
      <x:c r="I2259" s="104"/>
      <x:c r="J2259" s="104"/>
      <x:c r="K2259" s="104">
        <x:f t="shared" si="411"/>
        <x:v>148510</x:v>
      </x:c>
      <x:c r="L2259" s="104">
        <x:f t="shared" si="412"/>
        <x:v>74</x:v>
      </x:c>
      <x:c r="M2259" s="104"/>
      <x:c r="N2259" s="100"/>
    </x:row>
    <x:row r="2260" spans="1:14" s="5" customFormat="1" ht="19.5" customHeight="1">
      <x:c r="A2260" s="101" t="s">
        <x:v>153</x:v>
      </x:c>
      <x:c r="B2260" s="101" t="s">
        <x:v>229</x:v>
      </x:c>
      <x:c r="C2260" s="102">
        <x:v>0.0014999999999999999</x:v>
      </x:c>
      <x:c r="D2260" s="103" t="s">
        <x:v>250</x:v>
      </x:c>
      <x:c r="E2260" s="104"/>
      <x:c r="F2260" s="104"/>
      <x:c r="G2260" s="104">
        <x:f t="shared" si="413"/>
        <x:v>189749</x:v>
      </x:c>
      <x:c r="H2260" s="104">
        <x:f t="shared" si="410"/>
        <x:v>284</x:v>
      </x:c>
      <x:c r="I2260" s="104"/>
      <x:c r="J2260" s="104"/>
      <x:c r="K2260" s="104">
        <x:f t="shared" si="411"/>
        <x:v>189749</x:v>
      </x:c>
      <x:c r="L2260" s="104">
        <x:f t="shared" si="412"/>
        <x:v>284</x:v>
      </x:c>
      <x:c r="M2260" s="104"/>
      <x:c r="N2260" s="100"/>
    </x:row>
    <x:row r="2261" spans="1:14" s="5" customFormat="1" ht="19.5" customHeight="1">
      <x:c r="A2261" s="101" t="s">
        <x:v>862</x:v>
      </x:c>
      <x:c r="B2261" s="101" t="s">
        <x:v>229</x:v>
      </x:c>
      <x:c r="C2261" s="112">
        <x:v>0.00080000000000000004</x:v>
      </x:c>
      <x:c r="D2261" s="103" t="s">
        <x:v>250</x:v>
      </x:c>
      <x:c r="E2261" s="104"/>
      <x:c r="F2261" s="104"/>
      <x:c r="G2261" s="104">
        <x:f t="shared" si="413"/>
        <x:v>148510</x:v>
      </x:c>
      <x:c r="H2261" s="104">
        <x:f t="shared" si="410"/>
        <x:v>118</x:v>
      </x:c>
      <x:c r="I2261" s="104"/>
      <x:c r="J2261" s="104"/>
      <x:c r="K2261" s="104">
        <x:f t="shared" si="411"/>
        <x:v>148510</x:v>
      </x:c>
      <x:c r="L2261" s="104">
        <x:f t="shared" si="412"/>
        <x:v>118</x:v>
      </x:c>
      <x:c r="M2261" s="104"/>
      <x:c r="N2261" s="100"/>
    </x:row>
    <x:row r="2262" spans="1:14" s="5" customFormat="1" ht="19.5" customHeight="1">
      <x:c r="A2262" s="101" t="s">
        <x:v>153</x:v>
      </x:c>
      <x:c r="B2262" s="101" t="s">
        <x:v>1050</x:v>
      </x:c>
      <x:c r="C2262" s="112">
        <x:f>ROUNDDOWN(C2260*0.5,4)</x:f>
        <x:v>0.00069999999999999996</x:v>
      </x:c>
      <x:c r="D2262" s="103" t="s">
        <x:v>250</x:v>
      </x:c>
      <x:c r="E2262" s="104"/>
      <x:c r="F2262" s="104"/>
      <x:c r="G2262" s="104">
        <x:f t="shared" si="413"/>
        <x:v>189749</x:v>
      </x:c>
      <x:c r="H2262" s="104">
        <x:f t="shared" si="410"/>
        <x:v>132</x:v>
      </x:c>
      <x:c r="I2262" s="104"/>
      <x:c r="J2262" s="104"/>
      <x:c r="K2262" s="104">
        <x:f t="shared" si="411"/>
        <x:v>189749</x:v>
      </x:c>
      <x:c r="L2262" s="104">
        <x:f t="shared" si="412"/>
        <x:v>132</x:v>
      </x:c>
      <x:c r="M2262" s="104"/>
      <x:c r="N2262" s="100"/>
    </x:row>
    <x:row r="2263" spans="1:14" s="5" customFormat="1" ht="19.5" customHeight="1">
      <x:c r="A2263" s="101" t="s">
        <x:v>862</x:v>
      </x:c>
      <x:c r="B2263" s="101" t="s">
        <x:v>1050</x:v>
      </x:c>
      <x:c r="C2263" s="112">
        <x:f>ROUNDDOWN(C2261*0.5,4)</x:f>
        <x:v>0.00040000000000000002</x:v>
      </x:c>
      <x:c r="D2263" s="103" t="s">
        <x:v>250</x:v>
      </x:c>
      <x:c r="E2263" s="104"/>
      <x:c r="F2263" s="104"/>
      <x:c r="G2263" s="104">
        <x:f t="shared" si="413"/>
        <x:v>148510</x:v>
      </x:c>
      <x:c r="H2263" s="104">
        <x:f t="shared" si="410"/>
        <x:v>59</x:v>
      </x:c>
      <x:c r="I2263" s="104"/>
      <x:c r="J2263" s="104"/>
      <x:c r="K2263" s="104">
        <x:f t="shared" si="411"/>
        <x:v>148510</x:v>
      </x:c>
      <x:c r="L2263" s="104">
        <x:f t="shared" si="412"/>
        <x:v>59</x:v>
      </x:c>
      <x:c r="M2263" s="104"/>
      <x:c r="N2263" s="100"/>
    </x:row>
    <x:row r="2264" spans="1:14" s="5" customFormat="1" ht="19.5" customHeight="1">
      <x:c r="A2264" s="101" t="s">
        <x:v>748</x:v>
      </x:c>
      <x:c r="B2264" s="101" t="s">
        <x:v>86</x:v>
      </x:c>
      <x:c r="C2264" s="101">
        <x:v>0.10000000000000001</x:v>
      </x:c>
      <x:c r="D2264" s="103" t="s">
        <x:v>266</x:v>
      </x:c>
      <x:c r="E2264" s="104">
        <x:f>자재단가표!D7</x:f>
        <x:v>400</x:v>
      </x:c>
      <x:c r="F2264" s="104">
        <x:f>INT(C2264*E2264)</x:f>
        <x:v>40</x:v>
      </x:c>
      <x:c r="G2264" s="104"/>
      <x:c r="H2264" s="104"/>
      <x:c r="I2264" s="104"/>
      <x:c r="J2264" s="104"/>
      <x:c r="K2264" s="104">
        <x:f t="shared" si="411"/>
        <x:v>400</x:v>
      </x:c>
      <x:c r="L2264" s="104">
        <x:f t="shared" si="412"/>
        <x:v>40</x:v>
      </x:c>
      <x:c r="M2264" s="104"/>
      <x:c r="N2264" s="100"/>
    </x:row>
    <x:row r="2265" spans="1:14" s="5" customFormat="1" ht="19.5" customHeight="1">
      <x:c r="A2265" s="101" t="s">
        <x:v>822</x:v>
      </x:c>
      <x:c r="B2265" s="101" t="str">
        <x:f>B2250</x:f>
        <x:v>보통인부</x:v>
      </x:c>
      <x:c r="C2265" s="102">
        <x:v>2</x:v>
      </x:c>
      <x:c r="D2265" s="103" t="s">
        <x:v>148</x:v>
      </x:c>
      <x:c r="E2265" s="115">
        <x:f>기계단가산출목록!F24</x:f>
        <x:v>0</x:v>
      </x:c>
      <x:c r="F2265" s="104">
        <x:f>INT(C2265*E2265)</x:f>
        <x:v>0</x:v>
      </x:c>
      <x:c r="G2265" s="115">
        <x:f>기계단가산출목록!G24</x:f>
        <x:v>195</x:v>
      </x:c>
      <x:c r="H2265" s="104">
        <x:f>INT(C2265*G2265)</x:f>
        <x:v>390</x:v>
      </x:c>
      <x:c r="I2265" s="115">
        <x:f>기계단가산출목록!H24</x:f>
        <x:v>0</x:v>
      </x:c>
      <x:c r="J2265" s="104">
        <x:f>INT(C2265*I2265)</x:f>
        <x:v>0</x:v>
      </x:c>
      <x:c r="K2265" s="104">
        <x:f t="shared" si="411"/>
        <x:v>195</x:v>
      </x:c>
      <x:c r="L2265" s="104">
        <x:f t="shared" si="412"/>
        <x:v>390</x:v>
      </x:c>
      <x:c r="M2265" s="104"/>
      <x:c r="N2265" s="100"/>
    </x:row>
    <x:row r="2266" spans="1:14" s="5" customFormat="1" ht="19.5" customHeight="1">
      <x:c r="A2266" s="101" t="s">
        <x:v>540</x:v>
      </x:c>
      <x:c r="B2266" s="101" t="str">
        <x:f>B2251</x:f>
        <x:v>트럭탑재형크레인 10톤, 10km</x:v>
      </x:c>
      <x:c r="C2266" s="102">
        <x:v>2</x:v>
      </x:c>
      <x:c r="D2266" s="103" t="s">
        <x:v>148</x:v>
      </x:c>
      <x:c r="E2266" s="115">
        <x:f>기계단가산출목록!F46</x:f>
        <x:v>39</x:v>
      </x:c>
      <x:c r="F2266" s="104">
        <x:f>INT(C2266*E2266)</x:f>
        <x:v>78</x:v>
      </x:c>
      <x:c r="G2266" s="115">
        <x:f>기계단가산출목록!G46</x:f>
        <x:v>82</x:v>
      </x:c>
      <x:c r="H2266" s="104">
        <x:f>INT(C2266*G2266)</x:f>
        <x:v>164</x:v>
      </x:c>
      <x:c r="I2266" s="115">
        <x:f>기계단가산출목록!H46</x:f>
        <x:v>43</x:v>
      </x:c>
      <x:c r="J2266" s="104">
        <x:f>INT(C2266*I2266)</x:f>
        <x:v>86</x:v>
      </x:c>
      <x:c r="K2266" s="104">
        <x:f t="shared" si="411"/>
        <x:v>164</x:v>
      </x:c>
      <x:c r="L2266" s="104">
        <x:f t="shared" si="412"/>
        <x:v>328</x:v>
      </x:c>
      <x:c r="M2266" s="104"/>
      <x:c r="N2266" s="100"/>
    </x:row>
    <x:row r="2267" spans="1:14" s="5" customFormat="1" ht="19.5" customHeight="1">
      <x:c r="A2267" s="101" t="s">
        <x:v>533</x:v>
      </x:c>
      <x:c r="B2267" s="101"/>
      <x:c r="C2267" s="102"/>
      <x:c r="D2267" s="103"/>
      <x:c r="E2267" s="104"/>
      <x:c r="F2267" s="104">
        <x:f>SUM(F2256:F2266)</x:f>
        <x:v>118</x:v>
      </x:c>
      <x:c r="G2267" s="104"/>
      <x:c r="H2267" s="104">
        <x:f>SUM(H2256:H2266)</x:f>
        <x:v>1812</x:v>
      </x:c>
      <x:c r="I2267" s="104"/>
      <x:c r="J2267" s="104">
        <x:f>SUM(J2256:J2266)</x:f>
        <x:v>86</x:v>
      </x:c>
      <x:c r="K2267" s="104"/>
      <x:c r="L2267" s="104">
        <x:f>SUM(F2267,H2267,J2267)</x:f>
        <x:v>2016</x:v>
      </x:c>
      <x:c r="M2267" s="104"/>
      <x:c r="N2267" s="100"/>
    </x:row>
    <x:row r="2268" spans="1:14" s="5" customFormat="1" ht="19.5" customHeight="1">
      <x:c r="A2268" s="105"/>
      <x:c r="B2268" s="105"/>
      <x:c r="C2268" s="106"/>
      <x:c r="D2268" s="107"/>
      <x:c r="E2268" s="108"/>
      <x:c r="F2268" s="108"/>
      <x:c r="G2268" s="108"/>
      <x:c r="H2268" s="108"/>
      <x:c r="I2268" s="108"/>
      <x:c r="J2268" s="108"/>
      <x:c r="K2268" s="108"/>
      <x:c r="L2268" s="108"/>
      <x:c r="M2268" s="108"/>
      <x:c r="N2268" s="100"/>
    </x:row>
    <x:row r="2269" spans="1:14" s="5" customFormat="1" ht="23.899999999999999">
      <x:c r="A2269" s="113" t="s">
        <x:v>1354</x:v>
      </x:c>
      <x:c r="B2269" s="96" t="s">
        <x:v>836</x:v>
      </x:c>
      <x:c r="C2269" s="97"/>
      <x:c r="D2269" s="98" t="s">
        <x:v>148</x:v>
      </x:c>
      <x:c r="E2269" s="99"/>
      <x:c r="F2269" s="99"/>
      <x:c r="G2269" s="99"/>
      <x:c r="H2269" s="99"/>
      <x:c r="I2269" s="99"/>
      <x:c r="J2269" s="99"/>
      <x:c r="K2269" s="99"/>
      <x:c r="L2269" s="99"/>
      <x:c r="M2269" s="99"/>
      <x:c r="N2269" s="100"/>
    </x:row>
    <x:row r="2270" spans="1:14" s="5" customFormat="1" ht="19.5" customHeight="1">
      <x:c r="A2270" s="101" t="s">
        <x:v>862</x:v>
      </x:c>
      <x:c r="B2270" s="101" t="s">
        <x:v>662</x:v>
      </x:c>
      <x:c r="C2270" s="102">
        <x:v>0.070000000000000007</x:v>
      </x:c>
      <x:c r="D2270" s="103" t="s">
        <x:v>250</x:v>
      </x:c>
      <x:c r="E2270" s="104"/>
      <x:c r="F2270" s="104"/>
      <x:c r="G2270" s="104">
        <x:f>노임단가표!D3</x:f>
        <x:v>148510</x:v>
      </x:c>
      <x:c r="H2270" s="104">
        <x:f>INT(C2270*G2270)</x:f>
        <x:v>10395</x:v>
      </x:c>
      <x:c r="I2270" s="104"/>
      <x:c r="J2270" s="104"/>
      <x:c r="K2270" s="104">
        <x:f t="shared" ref="K2270:L2276" si="414">SUM(E2270,G2270,I2270)</x:f>
        <x:v>148510</x:v>
      </x:c>
      <x:c r="L2270" s="104">
        <x:f t="shared" si="414"/>
        <x:v>10395</x:v>
      </x:c>
      <x:c r="M2270" s="104"/>
      <x:c r="N2270" s="100"/>
    </x:row>
    <x:row r="2271" spans="1:14" s="5" customFormat="1" ht="19.5" customHeight="1">
      <x:c r="A2271" s="101" t="s">
        <x:v>244</x:v>
      </x:c>
      <x:c r="B2271" s="101"/>
      <x:c r="C2271" s="102">
        <x:v>0.010999999999999999</x:v>
      </x:c>
      <x:c r="D2271" s="103" t="s">
        <x:v>250</x:v>
      </x:c>
      <x:c r="E2271" s="104"/>
      <x:c r="F2271" s="104"/>
      <x:c r="G2271" s="104">
        <x:f>노임단가표!D4</x:f>
        <x:v>213333</x:v>
      </x:c>
      <x:c r="H2271" s="104">
        <x:f>INT(C2271*G2271)</x:f>
        <x:v>2346</x:v>
      </x:c>
      <x:c r="I2271" s="104"/>
      <x:c r="J2271" s="104"/>
      <x:c r="K2271" s="104">
        <x:f t="shared" si="414"/>
        <x:v>213333</x:v>
      </x:c>
      <x:c r="L2271" s="104">
        <x:f t="shared" si="414"/>
        <x:v>2346</x:v>
      </x:c>
      <x:c r="M2271" s="104"/>
      <x:c r="N2271" s="100"/>
    </x:row>
    <x:row r="2272" spans="1:14" s="5" customFormat="1" ht="19.5" customHeight="1">
      <x:c r="A2272" s="101" t="s">
        <x:v>862</x:v>
      </x:c>
      <x:c r="B2272" s="101" t="s">
        <x:v>648</x:v>
      </x:c>
      <x:c r="C2272" s="102">
        <x:v>0.043999999999999995</x:v>
      </x:c>
      <x:c r="D2272" s="103" t="s">
        <x:v>250</x:v>
      </x:c>
      <x:c r="E2272" s="104"/>
      <x:c r="F2272" s="104"/>
      <x:c r="G2272" s="104">
        <x:f>G2270</x:f>
        <x:v>148510</x:v>
      </x:c>
      <x:c r="H2272" s="104">
        <x:f>INT(C2272*G2272)</x:f>
        <x:v>6534</x:v>
      </x:c>
      <x:c r="I2272" s="104"/>
      <x:c r="J2272" s="104"/>
      <x:c r="K2272" s="104">
        <x:f t="shared" si="414"/>
        <x:v>148510</x:v>
      </x:c>
      <x:c r="L2272" s="104">
        <x:f t="shared" si="414"/>
        <x:v>6534</x:v>
      </x:c>
      <x:c r="M2272" s="104"/>
      <x:c r="N2272" s="100"/>
    </x:row>
    <x:row r="2273" spans="1:14" s="5" customFormat="1" ht="19.5" customHeight="1">
      <x:c r="A2273" s="101" t="s">
        <x:v>417</x:v>
      </x:c>
      <x:c r="B2273" s="101"/>
      <x:c r="C2273" s="102">
        <x:v>0.092999999999999994</x:v>
      </x:c>
      <x:c r="D2273" s="103" t="s">
        <x:v>220</x:v>
      </x:c>
      <x:c r="E2273" s="104"/>
      <x:c r="F2273" s="104"/>
      <x:c r="G2273" s="104"/>
      <x:c r="H2273" s="104"/>
      <x:c r="I2273" s="104">
        <x:f>건설기계목록!G19</x:f>
        <x:v>607</x:v>
      </x:c>
      <x:c r="J2273" s="104">
        <x:f>INT(C2273*I2273)</x:f>
        <x:v>56</x:v>
      </x:c>
      <x:c r="K2273" s="104">
        <x:f t="shared" si="414"/>
        <x:v>607</x:v>
      </x:c>
      <x:c r="L2273" s="104">
        <x:f t="shared" si="414"/>
        <x:v>56</x:v>
      </x:c>
      <x:c r="M2273" s="104"/>
      <x:c r="N2273" s="100"/>
    </x:row>
    <x:row r="2274" spans="1:14" s="5" customFormat="1" ht="19.5" customHeight="1">
      <x:c r="A2274" s="101" t="s">
        <x:v>330</x:v>
      </x:c>
      <x:c r="B2274" s="101"/>
      <x:c r="C2274" s="101">
        <x:v>0.065000000000000002</x:v>
      </x:c>
      <x:c r="D2274" s="103" t="s">
        <x:v>291</x:v>
      </x:c>
      <x:c r="E2274" s="104">
        <x:f>자재단가표!D9</x:f>
        <x:v>1664</x:v>
      </x:c>
      <x:c r="F2274" s="104">
        <x:f>INT(C2274*E2274)</x:f>
        <x:v>108</x:v>
      </x:c>
      <x:c r="G2274" s="104"/>
      <x:c r="H2274" s="104"/>
      <x:c r="I2274" s="104"/>
      <x:c r="J2274" s="104"/>
      <x:c r="K2274" s="104">
        <x:f t="shared" si="414"/>
        <x:v>1664</x:v>
      </x:c>
      <x:c r="L2274" s="104">
        <x:f t="shared" si="414"/>
        <x:v>108</x:v>
      </x:c>
      <x:c r="M2274" s="104"/>
      <x:c r="N2274" s="100"/>
    </x:row>
    <x:row r="2275" spans="1:14" s="5" customFormat="1" ht="19.5" customHeight="1">
      <x:c r="A2275" s="101" t="s">
        <x:v>249</x:v>
      </x:c>
      <x:c r="B2275" s="101"/>
      <x:c r="C2275" s="102">
        <x:v>0.026000000000000001</x:v>
      </x:c>
      <x:c r="D2275" s="103" t="s">
        <x:v>291</x:v>
      </x:c>
      <x:c r="E2275" s="115">
        <x:f>자재단가표!D13</x:f>
        <x:v>2864</x:v>
      </x:c>
      <x:c r="F2275" s="104">
        <x:f>INT(C2275*E2275)</x:f>
        <x:v>74</x:v>
      </x:c>
      <x:c r="G2275" s="111"/>
      <x:c r="H2275" s="104"/>
      <x:c r="I2275" s="111"/>
      <x:c r="J2275" s="104"/>
      <x:c r="K2275" s="104">
        <x:f t="shared" si="414"/>
        <x:v>2864</x:v>
      </x:c>
      <x:c r="L2275" s="104">
        <x:f t="shared" si="414"/>
        <x:v>74</x:v>
      </x:c>
      <x:c r="M2275" s="104"/>
      <x:c r="N2275" s="100"/>
    </x:row>
    <x:row r="2276" spans="1:14" s="5" customFormat="1" ht="19.5" customHeight="1">
      <x:c r="A2276" s="101" t="s">
        <x:v>565</x:v>
      </x:c>
      <x:c r="B2276" s="101" t="s">
        <x:v>862</x:v>
      </x:c>
      <x:c r="C2276" s="102">
        <x:v>0.5</x:v>
      </x:c>
      <x:c r="D2276" s="103" t="s">
        <x:v>196</x:v>
      </x:c>
      <x:c r="E2276" s="115"/>
      <x:c r="F2276" s="104">
        <x:f>INT(C2276*E2276)</x:f>
        <x:v>0</x:v>
      </x:c>
      <x:c r="G2276" s="115">
        <x:f>기계단가산출목록!G4</x:f>
        <x:v>928</x:v>
      </x:c>
      <x:c r="H2276" s="104">
        <x:f>INT(C2276*G2276)</x:f>
        <x:v>464</x:v>
      </x:c>
      <x:c r="I2276" s="115"/>
      <x:c r="J2276" s="104">
        <x:f>INT(C2276*I2276)</x:f>
        <x:v>0</x:v>
      </x:c>
      <x:c r="K2276" s="104">
        <x:f t="shared" si="414"/>
        <x:v>928</x:v>
      </x:c>
      <x:c r="L2276" s="104">
        <x:f t="shared" si="414"/>
        <x:v>464</x:v>
      </x:c>
      <x:c r="M2276" s="104"/>
      <x:c r="N2276" s="100"/>
    </x:row>
    <x:row r="2277" spans="1:14" s="5" customFormat="1" ht="19.5" customHeight="1">
      <x:c r="A2277" s="101" t="s">
        <x:v>533</x:v>
      </x:c>
      <x:c r="B2277" s="101"/>
      <x:c r="C2277" s="102"/>
      <x:c r="D2277" s="103"/>
      <x:c r="E2277" s="104"/>
      <x:c r="F2277" s="104">
        <x:f>SUM(F2270:F2276)</x:f>
        <x:v>182</x:v>
      </x:c>
      <x:c r="G2277" s="104"/>
      <x:c r="H2277" s="104">
        <x:f>SUM(H2270:H2276)</x:f>
        <x:v>19739</x:v>
      </x:c>
      <x:c r="I2277" s="104"/>
      <x:c r="J2277" s="104">
        <x:f>SUM(J2270:J2276)</x:f>
        <x:v>56</x:v>
      </x:c>
      <x:c r="K2277" s="104"/>
      <x:c r="L2277" s="104">
        <x:f>SUM(F2277,H2277,J2277)</x:f>
        <x:v>19977</x:v>
      </x:c>
      <x:c r="M2277" s="104"/>
      <x:c r="N2277" s="100"/>
    </x:row>
    <x:row r="2278" spans="1:14" s="5" customFormat="1" ht="19.5" customHeight="1">
      <x:c r="A2278" s="105"/>
      <x:c r="B2278" s="105"/>
      <x:c r="C2278" s="106"/>
      <x:c r="D2278" s="107"/>
      <x:c r="E2278" s="108"/>
      <x:c r="F2278" s="108"/>
      <x:c r="G2278" s="108"/>
      <x:c r="H2278" s="108"/>
      <x:c r="I2278" s="108"/>
      <x:c r="J2278" s="108"/>
      <x:c r="K2278" s="108"/>
      <x:c r="L2278" s="108"/>
      <x:c r="M2278" s="108"/>
      <x:c r="N2278" s="100"/>
    </x:row>
    <x:row r="2279" spans="1:14" s="5" customFormat="1" ht="23.899999999999999">
      <x:c r="A2279" s="113" t="s">
        <x:v>25</x:v>
      </x:c>
      <x:c r="B2279" s="96" t="s">
        <x:v>235</x:v>
      </x:c>
      <x:c r="C2279" s="97"/>
      <x:c r="D2279" s="98" t="s">
        <x:v>148</x:v>
      </x:c>
      <x:c r="E2279" s="99"/>
      <x:c r="F2279" s="99"/>
      <x:c r="G2279" s="99"/>
      <x:c r="H2279" s="99"/>
      <x:c r="I2279" s="99"/>
      <x:c r="J2279" s="99"/>
      <x:c r="K2279" s="99"/>
      <x:c r="L2279" s="99"/>
      <x:c r="M2279" s="99"/>
      <x:c r="N2279" s="100"/>
    </x:row>
    <x:row r="2280" spans="1:14" s="5" customFormat="1" ht="19.5" customHeight="1">
      <x:c r="A2280" s="101" t="s">
        <x:v>862</x:v>
      </x:c>
      <x:c r="B2280" s="101" t="s">
        <x:v>662</x:v>
      </x:c>
      <x:c r="C2280" s="102">
        <x:v>0.080000000000000004</x:v>
      </x:c>
      <x:c r="D2280" s="103" t="s">
        <x:v>250</x:v>
      </x:c>
      <x:c r="E2280" s="104"/>
      <x:c r="F2280" s="104"/>
      <x:c r="G2280" s="104">
        <x:f>G2270</x:f>
        <x:v>148510</x:v>
      </x:c>
      <x:c r="H2280" s="104">
        <x:f>INT(C2280*G2280)</x:f>
        <x:v>11880</x:v>
      </x:c>
      <x:c r="I2280" s="104"/>
      <x:c r="J2280" s="104"/>
      <x:c r="K2280" s="104">
        <x:f t="shared" ref="K2280:L2286" si="415">SUM(E2280,G2280,I2280)</x:f>
        <x:v>148510</x:v>
      </x:c>
      <x:c r="L2280" s="104">
        <x:f t="shared" si="415"/>
        <x:v>11880</x:v>
      </x:c>
      <x:c r="M2280" s="104"/>
      <x:c r="N2280" s="100"/>
    </x:row>
    <x:row r="2281" spans="1:14" s="5" customFormat="1" ht="19.5" customHeight="1">
      <x:c r="A2281" s="101" t="s">
        <x:v>244</x:v>
      </x:c>
      <x:c r="B2281" s="101"/>
      <x:c r="C2281" s="102">
        <x:v>0.016</x:v>
      </x:c>
      <x:c r="D2281" s="103" t="s">
        <x:v>250</x:v>
      </x:c>
      <x:c r="E2281" s="104"/>
      <x:c r="F2281" s="104"/>
      <x:c r="G2281" s="104">
        <x:f>G2271</x:f>
        <x:v>213333</x:v>
      </x:c>
      <x:c r="H2281" s="104">
        <x:f>INT(C2281*G2281)</x:f>
        <x:v>3413</x:v>
      </x:c>
      <x:c r="I2281" s="104"/>
      <x:c r="J2281" s="104"/>
      <x:c r="K2281" s="104">
        <x:f t="shared" si="415"/>
        <x:v>213333</x:v>
      </x:c>
      <x:c r="L2281" s="104">
        <x:f t="shared" si="415"/>
        <x:v>3413</x:v>
      </x:c>
      <x:c r="M2281" s="104"/>
      <x:c r="N2281" s="100"/>
    </x:row>
    <x:row r="2282" spans="1:14" s="5" customFormat="1" ht="19.5" customHeight="1">
      <x:c r="A2282" s="101" t="s">
        <x:v>862</x:v>
      </x:c>
      <x:c r="B2282" s="101" t="s">
        <x:v>648</x:v>
      </x:c>
      <x:c r="C2282" s="102">
        <x:v>0.064000000000000001</x:v>
      </x:c>
      <x:c r="D2282" s="103" t="s">
        <x:v>250</x:v>
      </x:c>
      <x:c r="E2282" s="104"/>
      <x:c r="F2282" s="104"/>
      <x:c r="G2282" s="104">
        <x:f>G2272</x:f>
        <x:v>148510</x:v>
      </x:c>
      <x:c r="H2282" s="104">
        <x:f>INT(C2282*G2282)</x:f>
        <x:v>9504</x:v>
      </x:c>
      <x:c r="I2282" s="104"/>
      <x:c r="J2282" s="104"/>
      <x:c r="K2282" s="104">
        <x:f t="shared" si="415"/>
        <x:v>148510</x:v>
      </x:c>
      <x:c r="L2282" s="104">
        <x:f t="shared" si="415"/>
        <x:v>9504</x:v>
      </x:c>
      <x:c r="M2282" s="104"/>
      <x:c r="N2282" s="100"/>
    </x:row>
    <x:row r="2283" spans="1:14" s="5" customFormat="1" ht="19.5" customHeight="1">
      <x:c r="A2283" s="101" t="s">
        <x:v>417</x:v>
      </x:c>
      <x:c r="B2283" s="101"/>
      <x:c r="C2283" s="102">
        <x:v>0.13500000000000001</x:v>
      </x:c>
      <x:c r="D2283" s="103" t="s">
        <x:v>220</x:v>
      </x:c>
      <x:c r="E2283" s="104"/>
      <x:c r="F2283" s="104"/>
      <x:c r="G2283" s="104"/>
      <x:c r="H2283" s="104"/>
      <x:c r="I2283" s="104">
        <x:f>I2273</x:f>
        <x:v>607</x:v>
      </x:c>
      <x:c r="J2283" s="104">
        <x:f>INT(C2283*I2283)</x:f>
        <x:v>81</x:v>
      </x:c>
      <x:c r="K2283" s="104">
        <x:f t="shared" si="415"/>
        <x:v>607</x:v>
      </x:c>
      <x:c r="L2283" s="104">
        <x:f t="shared" si="415"/>
        <x:v>81</x:v>
      </x:c>
      <x:c r="M2283" s="104"/>
      <x:c r="N2283" s="100"/>
    </x:row>
    <x:row r="2284" spans="1:14" s="5" customFormat="1" ht="19.5" customHeight="1">
      <x:c r="A2284" s="101" t="s">
        <x:v>330</x:v>
      </x:c>
      <x:c r="B2284" s="101"/>
      <x:c r="C2284" s="101">
        <x:v>0.093999999999999995</x:v>
      </x:c>
      <x:c r="D2284" s="103" t="s">
        <x:v>291</x:v>
      </x:c>
      <x:c r="E2284" s="104">
        <x:f>E2274</x:f>
        <x:v>1664</x:v>
      </x:c>
      <x:c r="F2284" s="104">
        <x:f>INT(C2284*E2284)</x:f>
        <x:v>156</x:v>
      </x:c>
      <x:c r="G2284" s="104"/>
      <x:c r="H2284" s="104"/>
      <x:c r="I2284" s="104"/>
      <x:c r="J2284" s="104"/>
      <x:c r="K2284" s="104">
        <x:f t="shared" si="415"/>
        <x:v>1664</x:v>
      </x:c>
      <x:c r="L2284" s="104">
        <x:f t="shared" si="415"/>
        <x:v>156</x:v>
      </x:c>
      <x:c r="M2284" s="104"/>
      <x:c r="N2284" s="100"/>
    </x:row>
    <x:row r="2285" spans="1:14" s="5" customFormat="1" ht="19.5" customHeight="1">
      <x:c r="A2285" s="101" t="s">
        <x:v>249</x:v>
      </x:c>
      <x:c r="B2285" s="101"/>
      <x:c r="C2285" s="102">
        <x:v>0.039000000000000001</x:v>
      </x:c>
      <x:c r="D2285" s="103" t="s">
        <x:v>291</x:v>
      </x:c>
      <x:c r="E2285" s="104">
        <x:f>E2275</x:f>
        <x:v>2864</x:v>
      </x:c>
      <x:c r="F2285" s="104">
        <x:f>INT(C2285*E2285)</x:f>
        <x:v>111</x:v>
      </x:c>
      <x:c r="G2285" s="111"/>
      <x:c r="H2285" s="104"/>
      <x:c r="I2285" s="111"/>
      <x:c r="J2285" s="104"/>
      <x:c r="K2285" s="104">
        <x:f t="shared" si="415"/>
        <x:v>2864</x:v>
      </x:c>
      <x:c r="L2285" s="104">
        <x:f t="shared" si="415"/>
        <x:v>111</x:v>
      </x:c>
      <x:c r="M2285" s="104"/>
      <x:c r="N2285" s="100"/>
    </x:row>
    <x:row r="2286" spans="1:14" s="5" customFormat="1" ht="19.5" customHeight="1">
      <x:c r="A2286" s="101" t="s">
        <x:v>565</x:v>
      </x:c>
      <x:c r="B2286" s="101" t="s">
        <x:v>1103</x:v>
      </x:c>
      <x:c r="C2286" s="102">
        <x:v>0.5</x:v>
      </x:c>
      <x:c r="D2286" s="103" t="s">
        <x:v>196</x:v>
      </x:c>
      <x:c r="E2286" s="104">
        <x:f>기계단가산출목록!F7</x:f>
        <x:v>989</x:v>
      </x:c>
      <x:c r="F2286" s="104">
        <x:f>INT(C2286*E2286)</x:f>
        <x:v>494</x:v>
      </x:c>
      <x:c r="G2286" s="104">
        <x:f>기계단가산출목록!G7</x:f>
        <x:v>2093</x:v>
      </x:c>
      <x:c r="H2286" s="104">
        <x:f>INT(C2286*G2286)</x:f>
        <x:v>1046</x:v>
      </x:c>
      <x:c r="I2286" s="104">
        <x:f>기계단가산출목록!H7</x:f>
        <x:v>1095</x:v>
      </x:c>
      <x:c r="J2286" s="104">
        <x:f>INT(C2286*I2286)</x:f>
        <x:v>547</x:v>
      </x:c>
      <x:c r="K2286" s="104">
        <x:f t="shared" si="415"/>
        <x:v>4177</x:v>
      </x:c>
      <x:c r="L2286" s="104">
        <x:f t="shared" si="415"/>
        <x:v>2087</x:v>
      </x:c>
      <x:c r="M2286" s="104"/>
      <x:c r="N2286" s="100"/>
    </x:row>
    <x:row r="2287" spans="1:14" s="5" customFormat="1" ht="19.5" customHeight="1">
      <x:c r="A2287" s="101" t="s">
        <x:v>533</x:v>
      </x:c>
      <x:c r="B2287" s="101"/>
      <x:c r="C2287" s="102"/>
      <x:c r="D2287" s="103"/>
      <x:c r="E2287" s="104"/>
      <x:c r="F2287" s="104">
        <x:f>SUM(F2280:F2286)</x:f>
        <x:v>761</x:v>
      </x:c>
      <x:c r="G2287" s="104"/>
      <x:c r="H2287" s="104">
        <x:f>SUM(H2280:H2286)</x:f>
        <x:v>25843</x:v>
      </x:c>
      <x:c r="I2287" s="104"/>
      <x:c r="J2287" s="104">
        <x:f>SUM(J2280:J2286)</x:f>
        <x:v>628</x:v>
      </x:c>
      <x:c r="K2287" s="104"/>
      <x:c r="L2287" s="104">
        <x:f>SUM(F2287,H2287,J2287)</x:f>
        <x:v>27232</x:v>
      </x:c>
      <x:c r="M2287" s="104"/>
      <x:c r="N2287" s="100"/>
    </x:row>
    <x:row r="2288" spans="1:14" s="5" customFormat="1" ht="19.5" customHeight="1">
      <x:c r="A2288" s="105"/>
      <x:c r="B2288" s="105"/>
      <x:c r="C2288" s="106"/>
      <x:c r="D2288" s="107"/>
      <x:c r="E2288" s="108"/>
      <x:c r="F2288" s="108"/>
      <x:c r="G2288" s="108"/>
      <x:c r="H2288" s="108"/>
      <x:c r="I2288" s="108"/>
      <x:c r="J2288" s="108"/>
      <x:c r="K2288" s="108"/>
      <x:c r="L2288" s="108"/>
      <x:c r="M2288" s="108"/>
      <x:c r="N2288" s="100"/>
    </x:row>
    <x:row r="2289" spans="1:14" s="5" customFormat="1" ht="23.899999999999999">
      <x:c r="A2289" s="113" t="s">
        <x:v>1294</x:v>
      </x:c>
      <x:c r="B2289" s="96" t="s">
        <x:v>284</x:v>
      </x:c>
      <x:c r="C2289" s="97"/>
      <x:c r="D2289" s="98" t="s">
        <x:v>148</x:v>
      </x:c>
      <x:c r="E2289" s="99"/>
      <x:c r="F2289" s="99"/>
      <x:c r="G2289" s="99"/>
      <x:c r="H2289" s="99"/>
      <x:c r="I2289" s="99"/>
      <x:c r="J2289" s="99"/>
      <x:c r="K2289" s="99"/>
      <x:c r="L2289" s="99"/>
      <x:c r="M2289" s="99"/>
      <x:c r="N2289" s="100"/>
    </x:row>
    <x:row r="2290" spans="1:14" s="5" customFormat="1" ht="19.5" customHeight="1">
      <x:c r="A2290" s="101" t="s">
        <x:v>862</x:v>
      </x:c>
      <x:c r="B2290" s="101" t="s">
        <x:v>662</x:v>
      </x:c>
      <x:c r="C2290" s="102">
        <x:v>0.080000000000000004</x:v>
      </x:c>
      <x:c r="D2290" s="103" t="s">
        <x:v>250</x:v>
      </x:c>
      <x:c r="E2290" s="104"/>
      <x:c r="F2290" s="104"/>
      <x:c r="G2290" s="104">
        <x:f>G2280</x:f>
        <x:v>148510</x:v>
      </x:c>
      <x:c r="H2290" s="104">
        <x:f>INT(C2290*G2290)</x:f>
        <x:v>11880</x:v>
      </x:c>
      <x:c r="I2290" s="104"/>
      <x:c r="J2290" s="104"/>
      <x:c r="K2290" s="104">
        <x:f t="shared" ref="K2290:L2296" si="416">SUM(E2290,G2290,I2290)</x:f>
        <x:v>148510</x:v>
      </x:c>
      <x:c r="L2290" s="104">
        <x:f t="shared" si="416"/>
        <x:v>11880</x:v>
      </x:c>
      <x:c r="M2290" s="104"/>
      <x:c r="N2290" s="100"/>
    </x:row>
    <x:row r="2291" spans="1:14" s="5" customFormat="1" ht="19.5" customHeight="1">
      <x:c r="A2291" s="101" t="s">
        <x:v>244</x:v>
      </x:c>
      <x:c r="B2291" s="101"/>
      <x:c r="C2291" s="102">
        <x:v>0.022999999999999998</x:v>
      </x:c>
      <x:c r="D2291" s="103" t="s">
        <x:v>250</x:v>
      </x:c>
      <x:c r="E2291" s="104"/>
      <x:c r="F2291" s="104"/>
      <x:c r="G2291" s="104">
        <x:f>G2281</x:f>
        <x:v>213333</x:v>
      </x:c>
      <x:c r="H2291" s="104">
        <x:f>INT(C2291*G2291)</x:f>
        <x:v>4906</x:v>
      </x:c>
      <x:c r="I2291" s="104"/>
      <x:c r="J2291" s="104"/>
      <x:c r="K2291" s="104">
        <x:f t="shared" si="416"/>
        <x:v>213333</x:v>
      </x:c>
      <x:c r="L2291" s="104">
        <x:f t="shared" si="416"/>
        <x:v>4906</x:v>
      </x:c>
      <x:c r="M2291" s="104"/>
      <x:c r="N2291" s="100"/>
    </x:row>
    <x:row r="2292" spans="1:14" s="5" customFormat="1" ht="19.5" customHeight="1">
      <x:c r="A2292" s="101" t="s">
        <x:v>862</x:v>
      </x:c>
      <x:c r="B2292" s="101" t="s">
        <x:v>648</x:v>
      </x:c>
      <x:c r="C2292" s="102">
        <x:v>0.091999999999999993</x:v>
      </x:c>
      <x:c r="D2292" s="103" t="s">
        <x:v>250</x:v>
      </x:c>
      <x:c r="E2292" s="104"/>
      <x:c r="F2292" s="104"/>
      <x:c r="G2292" s="104">
        <x:f>G2282</x:f>
        <x:v>148510</x:v>
      </x:c>
      <x:c r="H2292" s="104">
        <x:f>INT(C2292*G2292)</x:f>
        <x:v>13662</x:v>
      </x:c>
      <x:c r="I2292" s="104"/>
      <x:c r="J2292" s="104"/>
      <x:c r="K2292" s="104">
        <x:f t="shared" si="416"/>
        <x:v>148510</x:v>
      </x:c>
      <x:c r="L2292" s="104">
        <x:f t="shared" si="416"/>
        <x:v>13662</x:v>
      </x:c>
      <x:c r="M2292" s="104"/>
      <x:c r="N2292" s="100"/>
    </x:row>
    <x:row r="2293" spans="1:14" s="5" customFormat="1" ht="19.5" customHeight="1">
      <x:c r="A2293" s="101" t="s">
        <x:v>417</x:v>
      </x:c>
      <x:c r="B2293" s="101"/>
      <x:c r="C2293" s="102">
        <x:v>0.185</x:v>
      </x:c>
      <x:c r="D2293" s="103" t="s">
        <x:v>220</x:v>
      </x:c>
      <x:c r="E2293" s="104"/>
      <x:c r="F2293" s="104"/>
      <x:c r="G2293" s="104"/>
      <x:c r="H2293" s="104"/>
      <x:c r="I2293" s="104">
        <x:f>I2283</x:f>
        <x:v>607</x:v>
      </x:c>
      <x:c r="J2293" s="104">
        <x:f>INT(C2293*I2293)</x:f>
        <x:v>112</x:v>
      </x:c>
      <x:c r="K2293" s="104">
        <x:f t="shared" si="416"/>
        <x:v>607</x:v>
      </x:c>
      <x:c r="L2293" s="104">
        <x:f t="shared" si="416"/>
        <x:v>112</x:v>
      </x:c>
      <x:c r="M2293" s="104"/>
      <x:c r="N2293" s="100"/>
    </x:row>
    <x:row r="2294" spans="1:14" s="5" customFormat="1" ht="19.5" customHeight="1">
      <x:c r="A2294" s="101" t="s">
        <x:v>330</x:v>
      </x:c>
      <x:c r="B2294" s="101"/>
      <x:c r="C2294" s="101">
        <x:v>0.129</x:v>
      </x:c>
      <x:c r="D2294" s="103" t="s">
        <x:v>291</x:v>
      </x:c>
      <x:c r="E2294" s="104">
        <x:f>E2284</x:f>
        <x:v>1664</x:v>
      </x:c>
      <x:c r="F2294" s="104">
        <x:f>INT(C2294*E2294)</x:f>
        <x:v>214</x:v>
      </x:c>
      <x:c r="G2294" s="104"/>
      <x:c r="H2294" s="104"/>
      <x:c r="I2294" s="104"/>
      <x:c r="J2294" s="104"/>
      <x:c r="K2294" s="104">
        <x:f t="shared" si="416"/>
        <x:v>1664</x:v>
      </x:c>
      <x:c r="L2294" s="104">
        <x:f t="shared" si="416"/>
        <x:v>214</x:v>
      </x:c>
      <x:c r="M2294" s="104"/>
      <x:c r="N2294" s="100"/>
    </x:row>
    <x:row r="2295" spans="1:14" s="5" customFormat="1" ht="19.5" customHeight="1">
      <x:c r="A2295" s="101" t="s">
        <x:v>249</x:v>
      </x:c>
      <x:c r="B2295" s="101"/>
      <x:c r="C2295" s="102">
        <x:v>0.053000000000000003</x:v>
      </x:c>
      <x:c r="D2295" s="103" t="s">
        <x:v>291</x:v>
      </x:c>
      <x:c r="E2295" s="104">
        <x:f>E2285</x:f>
        <x:v>2864</x:v>
      </x:c>
      <x:c r="F2295" s="104">
        <x:f>INT(C2295*E2295)</x:f>
        <x:v>151</x:v>
      </x:c>
      <x:c r="G2295" s="111"/>
      <x:c r="H2295" s="104"/>
      <x:c r="I2295" s="111"/>
      <x:c r="J2295" s="104"/>
      <x:c r="K2295" s="104">
        <x:f t="shared" si="416"/>
        <x:v>2864</x:v>
      </x:c>
      <x:c r="L2295" s="104">
        <x:f t="shared" si="416"/>
        <x:v>151</x:v>
      </x:c>
      <x:c r="M2295" s="104"/>
      <x:c r="N2295" s="100"/>
    </x:row>
    <x:row r="2296" spans="1:14" s="5" customFormat="1" ht="19.5" customHeight="1">
      <x:c r="A2296" s="101" t="s">
        <x:v>565</x:v>
      </x:c>
      <x:c r="B2296" s="101" t="str">
        <x:f>B2286</x:f>
        <x:v>굴삭기(0.4㎥)</x:v>
      </x:c>
      <x:c r="C2296" s="102">
        <x:v>0.5</x:v>
      </x:c>
      <x:c r="D2296" s="103" t="s">
        <x:v>196</x:v>
      </x:c>
      <x:c r="E2296" s="104">
        <x:f>E2286</x:f>
        <x:v>989</x:v>
      </x:c>
      <x:c r="F2296" s="104">
        <x:f>INT(C2296*E2296)</x:f>
        <x:v>494</x:v>
      </x:c>
      <x:c r="G2296" s="104">
        <x:f>G2286</x:f>
        <x:v>2093</x:v>
      </x:c>
      <x:c r="H2296" s="104">
        <x:f>INT(C2296*G2296)</x:f>
        <x:v>1046</x:v>
      </x:c>
      <x:c r="I2296" s="104">
        <x:f>I2286</x:f>
        <x:v>1095</x:v>
      </x:c>
      <x:c r="J2296" s="104">
        <x:f>INT(C2296*I2296)</x:f>
        <x:v>547</x:v>
      </x:c>
      <x:c r="K2296" s="104">
        <x:f t="shared" si="416"/>
        <x:v>4177</x:v>
      </x:c>
      <x:c r="L2296" s="104">
        <x:f t="shared" si="416"/>
        <x:v>2087</x:v>
      </x:c>
      <x:c r="M2296" s="104"/>
      <x:c r="N2296" s="100"/>
    </x:row>
    <x:row r="2297" spans="1:14" s="5" customFormat="1" ht="19.5" customHeight="1">
      <x:c r="A2297" s="101" t="s">
        <x:v>533</x:v>
      </x:c>
      <x:c r="B2297" s="101"/>
      <x:c r="C2297" s="102"/>
      <x:c r="D2297" s="103"/>
      <x:c r="E2297" s="104"/>
      <x:c r="F2297" s="104">
        <x:f>SUM(F2290:F2296)</x:f>
        <x:v>859</x:v>
      </x:c>
      <x:c r="G2297" s="104"/>
      <x:c r="H2297" s="104">
        <x:f>SUM(H2290:H2296)</x:f>
        <x:v>31494</x:v>
      </x:c>
      <x:c r="I2297" s="104"/>
      <x:c r="J2297" s="104">
        <x:f>SUM(J2290:J2296)</x:f>
        <x:v>659</x:v>
      </x:c>
      <x:c r="K2297" s="104"/>
      <x:c r="L2297" s="104">
        <x:f>SUM(F2297,H2297,J2297)</x:f>
        <x:v>33012</x:v>
      </x:c>
      <x:c r="M2297" s="104"/>
      <x:c r="N2297" s="100"/>
    </x:row>
    <x:row r="2298" spans="1:14" s="5" customFormat="1" ht="19.5" customHeight="1">
      <x:c r="A2298" s="105"/>
      <x:c r="B2298" s="105"/>
      <x:c r="C2298" s="106"/>
      <x:c r="D2298" s="107"/>
      <x:c r="E2298" s="108"/>
      <x:c r="F2298" s="108"/>
      <x:c r="G2298" s="108"/>
      <x:c r="H2298" s="108"/>
      <x:c r="I2298" s="108"/>
      <x:c r="J2298" s="108"/>
      <x:c r="K2298" s="108"/>
      <x:c r="L2298" s="108"/>
      <x:c r="M2298" s="108"/>
      <x:c r="N2298" s="100"/>
    </x:row>
    <x:row r="2299" spans="1:14" s="5" customFormat="1" ht="23.899999999999999">
      <x:c r="A2299" s="113" t="s">
        <x:v>1364</x:v>
      </x:c>
      <x:c r="B2299" s="96" t="s">
        <x:v>279</x:v>
      </x:c>
      <x:c r="C2299" s="97"/>
      <x:c r="D2299" s="98" t="s">
        <x:v>148</x:v>
      </x:c>
      <x:c r="E2299" s="99"/>
      <x:c r="F2299" s="99"/>
      <x:c r="G2299" s="99"/>
      <x:c r="H2299" s="99"/>
      <x:c r="I2299" s="99"/>
      <x:c r="J2299" s="99"/>
      <x:c r="K2299" s="99"/>
      <x:c r="L2299" s="99"/>
      <x:c r="M2299" s="99"/>
      <x:c r="N2299" s="100"/>
    </x:row>
    <x:row r="2300" spans="1:14" s="5" customFormat="1" ht="19.5" customHeight="1">
      <x:c r="A2300" s="101" t="s">
        <x:v>862</x:v>
      </x:c>
      <x:c r="B2300" s="101" t="s">
        <x:v>662</x:v>
      </x:c>
      <x:c r="C2300" s="102">
        <x:v>0.10000000000000001</x:v>
      </x:c>
      <x:c r="D2300" s="103" t="s">
        <x:v>250</x:v>
      </x:c>
      <x:c r="E2300" s="104"/>
      <x:c r="F2300" s="104"/>
      <x:c r="G2300" s="104">
        <x:f>G2290</x:f>
        <x:v>148510</x:v>
      </x:c>
      <x:c r="H2300" s="104">
        <x:f>INT(C2300*G2300)</x:f>
        <x:v>14851</x:v>
      </x:c>
      <x:c r="I2300" s="104"/>
      <x:c r="J2300" s="104"/>
      <x:c r="K2300" s="104">
        <x:f t="shared" ref="K2300:L2306" si="417">SUM(E2300,G2300,I2300)</x:f>
        <x:v>148510</x:v>
      </x:c>
      <x:c r="L2300" s="104">
        <x:f t="shared" si="417"/>
        <x:v>14851</x:v>
      </x:c>
      <x:c r="M2300" s="104"/>
      <x:c r="N2300" s="100"/>
    </x:row>
    <x:row r="2301" spans="1:14" s="5" customFormat="1" ht="19.5" customHeight="1">
      <x:c r="A2301" s="101" t="s">
        <x:v>244</x:v>
      </x:c>
      <x:c r="B2301" s="101"/>
      <x:c r="C2301" s="102">
        <x:v>0.034000000000000002</x:v>
      </x:c>
      <x:c r="D2301" s="103" t="s">
        <x:v>250</x:v>
      </x:c>
      <x:c r="E2301" s="104"/>
      <x:c r="F2301" s="104"/>
      <x:c r="G2301" s="104">
        <x:f>G2291</x:f>
        <x:v>213333</x:v>
      </x:c>
      <x:c r="H2301" s="104">
        <x:f>INT(C2301*G2301)</x:f>
        <x:v>7253</x:v>
      </x:c>
      <x:c r="I2301" s="104"/>
      <x:c r="J2301" s="104"/>
      <x:c r="K2301" s="104">
        <x:f t="shared" si="417"/>
        <x:v>213333</x:v>
      </x:c>
      <x:c r="L2301" s="104">
        <x:f t="shared" si="417"/>
        <x:v>7253</x:v>
      </x:c>
      <x:c r="M2301" s="104"/>
      <x:c r="N2301" s="100"/>
    </x:row>
    <x:row r="2302" spans="1:14" s="5" customFormat="1" ht="19.5" customHeight="1">
      <x:c r="A2302" s="101" t="s">
        <x:v>862</x:v>
      </x:c>
      <x:c r="B2302" s="101" t="s">
        <x:v>648</x:v>
      </x:c>
      <x:c r="C2302" s="102">
        <x:v>0.13600000000000001</x:v>
      </x:c>
      <x:c r="D2302" s="103" t="s">
        <x:v>250</x:v>
      </x:c>
      <x:c r="E2302" s="104"/>
      <x:c r="F2302" s="104"/>
      <x:c r="G2302" s="104">
        <x:f>G2292</x:f>
        <x:v>148510</x:v>
      </x:c>
      <x:c r="H2302" s="104">
        <x:f>INT(C2302*G2302)</x:f>
        <x:v>20197</x:v>
      </x:c>
      <x:c r="I2302" s="104"/>
      <x:c r="J2302" s="104"/>
      <x:c r="K2302" s="104">
        <x:f t="shared" si="417"/>
        <x:v>148510</x:v>
      </x:c>
      <x:c r="L2302" s="104">
        <x:f t="shared" si="417"/>
        <x:v>20197</x:v>
      </x:c>
      <x:c r="M2302" s="104"/>
      <x:c r="N2302" s="100"/>
    </x:row>
    <x:row r="2303" spans="1:14" s="5" customFormat="1" ht="19.5" customHeight="1">
      <x:c r="A2303" s="101" t="s">
        <x:v>417</x:v>
      </x:c>
      <x:c r="B2303" s="101"/>
      <x:c r="C2303" s="102">
        <x:v>0.27800000000000002</x:v>
      </x:c>
      <x:c r="D2303" s="103" t="s">
        <x:v>220</x:v>
      </x:c>
      <x:c r="E2303" s="104"/>
      <x:c r="F2303" s="104"/>
      <x:c r="G2303" s="104"/>
      <x:c r="H2303" s="104"/>
      <x:c r="I2303" s="104">
        <x:f>I2293</x:f>
        <x:v>607</x:v>
      </x:c>
      <x:c r="J2303" s="104">
        <x:f>INT(C2303*I2303)</x:f>
        <x:v>168</x:v>
      </x:c>
      <x:c r="K2303" s="104">
        <x:f t="shared" si="417"/>
        <x:v>607</x:v>
      </x:c>
      <x:c r="L2303" s="104">
        <x:f t="shared" si="417"/>
        <x:v>168</x:v>
      </x:c>
      <x:c r="M2303" s="104"/>
      <x:c r="N2303" s="100"/>
    </x:row>
    <x:row r="2304" spans="1:14" s="5" customFormat="1" ht="19.5" customHeight="1">
      <x:c r="A2304" s="101" t="s">
        <x:v>330</x:v>
      </x:c>
      <x:c r="B2304" s="101"/>
      <x:c r="C2304" s="101">
        <x:v>0.19400000000000001</x:v>
      </x:c>
      <x:c r="D2304" s="103" t="s">
        <x:v>291</x:v>
      </x:c>
      <x:c r="E2304" s="104">
        <x:f>E2294</x:f>
        <x:v>1664</x:v>
      </x:c>
      <x:c r="F2304" s="104">
        <x:f>INT(C2304*E2304)</x:f>
        <x:v>322</x:v>
      </x:c>
      <x:c r="G2304" s="104"/>
      <x:c r="H2304" s="104"/>
      <x:c r="I2304" s="104"/>
      <x:c r="J2304" s="104"/>
      <x:c r="K2304" s="104">
        <x:f t="shared" si="417"/>
        <x:v>1664</x:v>
      </x:c>
      <x:c r="L2304" s="104">
        <x:f t="shared" si="417"/>
        <x:v>322</x:v>
      </x:c>
      <x:c r="M2304" s="104"/>
      <x:c r="N2304" s="100"/>
    </x:row>
    <x:row r="2305" spans="1:14" s="5" customFormat="1" ht="19.5" customHeight="1">
      <x:c r="A2305" s="101" t="s">
        <x:v>249</x:v>
      </x:c>
      <x:c r="B2305" s="101"/>
      <x:c r="C2305" s="102">
        <x:v>0.080000000000000004</x:v>
      </x:c>
      <x:c r="D2305" s="103" t="s">
        <x:v>291</x:v>
      </x:c>
      <x:c r="E2305" s="104">
        <x:f>E2295</x:f>
        <x:v>2864</x:v>
      </x:c>
      <x:c r="F2305" s="104">
        <x:f>INT(C2305*E2305)</x:f>
        <x:v>229</x:v>
      </x:c>
      <x:c r="G2305" s="111"/>
      <x:c r="H2305" s="104"/>
      <x:c r="I2305" s="111"/>
      <x:c r="J2305" s="104"/>
      <x:c r="K2305" s="104">
        <x:f t="shared" si="417"/>
        <x:v>2864</x:v>
      </x:c>
      <x:c r="L2305" s="104">
        <x:f t="shared" si="417"/>
        <x:v>229</x:v>
      </x:c>
      <x:c r="M2305" s="104"/>
      <x:c r="N2305" s="100"/>
    </x:row>
    <x:row r="2306" spans="1:14" s="5" customFormat="1" ht="19.5" customHeight="1">
      <x:c r="A2306" s="207" t="s">
        <x:v>565</x:v>
      </x:c>
      <x:c r="B2306" s="207" t="str">
        <x:f>B2296</x:f>
        <x:v>굴삭기(0.4㎥)</x:v>
      </x:c>
      <x:c r="C2306" s="208">
        <x:v>0.5</x:v>
      </x:c>
      <x:c r="D2306" s="209" t="s">
        <x:v>196</x:v>
      </x:c>
      <x:c r="E2306" s="210">
        <x:f>기계단가산출목록!F8</x:f>
        <x:v>989</x:v>
      </x:c>
      <x:c r="F2306" s="210">
        <x:f>INT(C2306*E2306)</x:f>
        <x:v>494</x:v>
      </x:c>
      <x:c r="G2306" s="210">
        <x:f>기계단가산출목록!G8</x:f>
        <x:v>2093</x:v>
      </x:c>
      <x:c r="H2306" s="210">
        <x:f>INT(C2306*G2306)</x:f>
        <x:v>1046</x:v>
      </x:c>
      <x:c r="I2306" s="210">
        <x:f>기계단가산출목록!H8</x:f>
        <x:v>1095</x:v>
      </x:c>
      <x:c r="J2306" s="210">
        <x:f>INT(C2306*I2306)</x:f>
        <x:v>547</x:v>
      </x:c>
      <x:c r="K2306" s="210">
        <x:f t="shared" si="417"/>
        <x:v>4177</x:v>
      </x:c>
      <x:c r="L2306" s="210">
        <x:f t="shared" si="417"/>
        <x:v>2087</x:v>
      </x:c>
      <x:c r="M2306" s="210"/>
      <x:c r="N2306" s="100"/>
    </x:row>
    <x:row r="2307" spans="1:14" s="5" customFormat="1" ht="19.5" customHeight="1">
      <x:c r="A2307" s="101" t="s">
        <x:v>533</x:v>
      </x:c>
      <x:c r="B2307" s="101"/>
      <x:c r="C2307" s="102"/>
      <x:c r="D2307" s="103"/>
      <x:c r="E2307" s="104"/>
      <x:c r="F2307" s="104">
        <x:f>SUM(F2300:F2306)</x:f>
        <x:v>1045</x:v>
      </x:c>
      <x:c r="G2307" s="104"/>
      <x:c r="H2307" s="104">
        <x:f>SUM(H2300:H2306)</x:f>
        <x:v>43347</x:v>
      </x:c>
      <x:c r="I2307" s="104"/>
      <x:c r="J2307" s="104">
        <x:f>SUM(J2300:J2306)</x:f>
        <x:v>715</x:v>
      </x:c>
      <x:c r="K2307" s="104"/>
      <x:c r="L2307" s="104">
        <x:f>SUM(F2307,H2307,J2307)</x:f>
        <x:v>45107</x:v>
      </x:c>
      <x:c r="M2307" s="104"/>
      <x:c r="N2307" s="100"/>
    </x:row>
    <x:row r="2308" spans="1:14" s="5" customFormat="1" ht="19.5" customHeight="1">
      <x:c r="A2308" s="105"/>
      <x:c r="B2308" s="105"/>
      <x:c r="C2308" s="106"/>
      <x:c r="D2308" s="107"/>
      <x:c r="E2308" s="108"/>
      <x:c r="F2308" s="108"/>
      <x:c r="G2308" s="108"/>
      <x:c r="H2308" s="108"/>
      <x:c r="I2308" s="108"/>
      <x:c r="J2308" s="108"/>
      <x:c r="K2308" s="108"/>
      <x:c r="L2308" s="108"/>
      <x:c r="M2308" s="108"/>
      <x:c r="N2308" s="100"/>
    </x:row>
    <x:row r="2309" spans="1:14" s="5" customFormat="1" ht="23.899999999999999">
      <x:c r="A2309" s="113" t="s">
        <x:v>29</x:v>
      </x:c>
      <x:c r="B2309" s="96" t="s">
        <x:v>240</x:v>
      </x:c>
      <x:c r="C2309" s="97"/>
      <x:c r="D2309" s="98" t="s">
        <x:v>148</x:v>
      </x:c>
      <x:c r="E2309" s="99"/>
      <x:c r="F2309" s="99"/>
      <x:c r="G2309" s="99"/>
      <x:c r="H2309" s="99"/>
      <x:c r="I2309" s="99"/>
      <x:c r="J2309" s="99"/>
      <x:c r="K2309" s="99"/>
      <x:c r="L2309" s="99"/>
      <x:c r="M2309" s="99"/>
      <x:c r="N2309" s="100"/>
    </x:row>
    <x:row r="2310" spans="1:14" s="5" customFormat="1" ht="19.5" customHeight="1">
      <x:c r="A2310" s="101" t="s">
        <x:v>862</x:v>
      </x:c>
      <x:c r="B2310" s="101" t="s">
        <x:v>662</x:v>
      </x:c>
      <x:c r="C2310" s="102">
        <x:v>0.11</x:v>
      </x:c>
      <x:c r="D2310" s="103" t="s">
        <x:v>250</x:v>
      </x:c>
      <x:c r="E2310" s="104"/>
      <x:c r="F2310" s="104"/>
      <x:c r="G2310" s="104">
        <x:f>G2300</x:f>
        <x:v>148510</x:v>
      </x:c>
      <x:c r="H2310" s="104">
        <x:f>INT(C2310*G2310)</x:f>
        <x:v>16336</x:v>
      </x:c>
      <x:c r="I2310" s="104"/>
      <x:c r="J2310" s="104"/>
      <x:c r="K2310" s="104">
        <x:f t="shared" ref="K2310:L2316" si="418">SUM(E2310,G2310,I2310)</x:f>
        <x:v>148510</x:v>
      </x:c>
      <x:c r="L2310" s="104">
        <x:f t="shared" si="418"/>
        <x:v>16336</x:v>
      </x:c>
      <x:c r="M2310" s="104"/>
      <x:c r="N2310" s="100"/>
    </x:row>
    <x:row r="2311" spans="1:14" s="5" customFormat="1" ht="19.5" customHeight="1">
      <x:c r="A2311" s="101" t="s">
        <x:v>244</x:v>
      </x:c>
      <x:c r="B2311" s="101"/>
      <x:c r="C2311" s="102">
        <x:v>0.042999999999999994</x:v>
      </x:c>
      <x:c r="D2311" s="103" t="s">
        <x:v>250</x:v>
      </x:c>
      <x:c r="E2311" s="104"/>
      <x:c r="F2311" s="104"/>
      <x:c r="G2311" s="104">
        <x:f>G2301</x:f>
        <x:v>213333</x:v>
      </x:c>
      <x:c r="H2311" s="104">
        <x:f>INT(C2311*G2311)</x:f>
        <x:v>9173</x:v>
      </x:c>
      <x:c r="I2311" s="104"/>
      <x:c r="J2311" s="104"/>
      <x:c r="K2311" s="104">
        <x:f t="shared" si="418"/>
        <x:v>213333</x:v>
      </x:c>
      <x:c r="L2311" s="104">
        <x:f t="shared" si="418"/>
        <x:v>9173</x:v>
      </x:c>
      <x:c r="M2311" s="104"/>
      <x:c r="N2311" s="100"/>
    </x:row>
    <x:row r="2312" spans="1:14" s="5" customFormat="1" ht="19.5" customHeight="1">
      <x:c r="A2312" s="101" t="s">
        <x:v>862</x:v>
      </x:c>
      <x:c r="B2312" s="101" t="s">
        <x:v>648</x:v>
      </x:c>
      <x:c r="C2312" s="102">
        <x:v>0.17199999999999999</x:v>
      </x:c>
      <x:c r="D2312" s="103" t="s">
        <x:v>250</x:v>
      </x:c>
      <x:c r="E2312" s="104"/>
      <x:c r="F2312" s="104"/>
      <x:c r="G2312" s="104">
        <x:f>G2302</x:f>
        <x:v>148510</x:v>
      </x:c>
      <x:c r="H2312" s="104">
        <x:f>INT(C2312*G2312)</x:f>
        <x:v>25543</x:v>
      </x:c>
      <x:c r="I2312" s="104"/>
      <x:c r="J2312" s="104"/>
      <x:c r="K2312" s="104">
        <x:f t="shared" si="418"/>
        <x:v>148510</x:v>
      </x:c>
      <x:c r="L2312" s="104">
        <x:f t="shared" si="418"/>
        <x:v>25543</x:v>
      </x:c>
      <x:c r="M2312" s="104"/>
      <x:c r="N2312" s="100"/>
    </x:row>
    <x:row r="2313" spans="1:14" s="5" customFormat="1" ht="19.5" customHeight="1">
      <x:c r="A2313" s="101" t="s">
        <x:v>417</x:v>
      </x:c>
      <x:c r="B2313" s="101"/>
      <x:c r="C2313" s="102">
        <x:v>0.34699999999999998</x:v>
      </x:c>
      <x:c r="D2313" s="103" t="s">
        <x:v>220</x:v>
      </x:c>
      <x:c r="E2313" s="104"/>
      <x:c r="F2313" s="104"/>
      <x:c r="G2313" s="104"/>
      <x:c r="H2313" s="104"/>
      <x:c r="I2313" s="104">
        <x:f>I2303</x:f>
        <x:v>607</x:v>
      </x:c>
      <x:c r="J2313" s="104">
        <x:f>INT(C2313*I2313)</x:f>
        <x:v>210</x:v>
      </x:c>
      <x:c r="K2313" s="104">
        <x:f t="shared" si="418"/>
        <x:v>607</x:v>
      </x:c>
      <x:c r="L2313" s="104">
        <x:f t="shared" si="418"/>
        <x:v>210</x:v>
      </x:c>
      <x:c r="M2313" s="104"/>
      <x:c r="N2313" s="100"/>
    </x:row>
    <x:row r="2314" spans="1:14" s="5" customFormat="1" ht="19.5" customHeight="1">
      <x:c r="A2314" s="101" t="s">
        <x:v>330</x:v>
      </x:c>
      <x:c r="B2314" s="101"/>
      <x:c r="C2314" s="101">
        <x:v>0.24199999999999999</x:v>
      </x:c>
      <x:c r="D2314" s="103" t="s">
        <x:v>291</x:v>
      </x:c>
      <x:c r="E2314" s="104">
        <x:f>E2304</x:f>
        <x:v>1664</x:v>
      </x:c>
      <x:c r="F2314" s="104">
        <x:f>INT(C2314*E2314)</x:f>
        <x:v>402</x:v>
      </x:c>
      <x:c r="G2314" s="104"/>
      <x:c r="H2314" s="104"/>
      <x:c r="I2314" s="104"/>
      <x:c r="J2314" s="104"/>
      <x:c r="K2314" s="104">
        <x:f t="shared" si="418"/>
        <x:v>1664</x:v>
      </x:c>
      <x:c r="L2314" s="104">
        <x:f t="shared" si="418"/>
        <x:v>402</x:v>
      </x:c>
      <x:c r="M2314" s="104"/>
      <x:c r="N2314" s="100"/>
    </x:row>
    <x:row r="2315" spans="1:14" s="5" customFormat="1" ht="19.5" customHeight="1">
      <x:c r="A2315" s="101" t="s">
        <x:v>249</x:v>
      </x:c>
      <x:c r="B2315" s="101"/>
      <x:c r="C2315" s="102">
        <x:v>0.10000000000000001</x:v>
      </x:c>
      <x:c r="D2315" s="103" t="s">
        <x:v>291</x:v>
      </x:c>
      <x:c r="E2315" s="104">
        <x:f>E2305</x:f>
        <x:v>2864</x:v>
      </x:c>
      <x:c r="F2315" s="104">
        <x:f>INT(C2315*E2315)</x:f>
        <x:v>286</x:v>
      </x:c>
      <x:c r="G2315" s="111"/>
      <x:c r="H2315" s="104"/>
      <x:c r="I2315" s="111"/>
      <x:c r="J2315" s="104"/>
      <x:c r="K2315" s="104">
        <x:f t="shared" si="418"/>
        <x:v>2864</x:v>
      </x:c>
      <x:c r="L2315" s="104">
        <x:f t="shared" si="418"/>
        <x:v>286</x:v>
      </x:c>
      <x:c r="M2315" s="104"/>
      <x:c r="N2315" s="100"/>
    </x:row>
    <x:row r="2316" spans="1:14" s="5" customFormat="1" ht="19.5" customHeight="1">
      <x:c r="A2316" s="101" t="s">
        <x:v>565</x:v>
      </x:c>
      <x:c r="B2316" s="101" t="str">
        <x:f>B2306</x:f>
        <x:v>굴삭기(0.4㎥)</x:v>
      </x:c>
      <x:c r="C2316" s="102">
        <x:v>0.5</x:v>
      </x:c>
      <x:c r="D2316" s="103" t="s">
        <x:v>196</x:v>
      </x:c>
      <x:c r="E2316" s="104">
        <x:f>E2306</x:f>
        <x:v>989</x:v>
      </x:c>
      <x:c r="F2316" s="104">
        <x:f>INT(C2316*E2316)</x:f>
        <x:v>494</x:v>
      </x:c>
      <x:c r="G2316" s="104">
        <x:f>G2306</x:f>
        <x:v>2093</x:v>
      </x:c>
      <x:c r="H2316" s="104">
        <x:f>INT(C2316*G2316)</x:f>
        <x:v>1046</x:v>
      </x:c>
      <x:c r="I2316" s="104">
        <x:f>I2306</x:f>
        <x:v>1095</x:v>
      </x:c>
      <x:c r="J2316" s="104">
        <x:f>INT(C2316*I2316)</x:f>
        <x:v>547</x:v>
      </x:c>
      <x:c r="K2316" s="104">
        <x:f t="shared" si="418"/>
        <x:v>4177</x:v>
      </x:c>
      <x:c r="L2316" s="104">
        <x:f t="shared" si="418"/>
        <x:v>2087</x:v>
      </x:c>
      <x:c r="M2316" s="104"/>
      <x:c r="N2316" s="100"/>
    </x:row>
    <x:row r="2317" spans="1:14" s="5" customFormat="1" ht="19.5" customHeight="1">
      <x:c r="A2317" s="101" t="s">
        <x:v>533</x:v>
      </x:c>
      <x:c r="B2317" s="101"/>
      <x:c r="C2317" s="102"/>
      <x:c r="D2317" s="103"/>
      <x:c r="E2317" s="104"/>
      <x:c r="F2317" s="104">
        <x:f>SUM(F2310:F2316)</x:f>
        <x:v>1182</x:v>
      </x:c>
      <x:c r="G2317" s="104"/>
      <x:c r="H2317" s="104">
        <x:f>SUM(H2310:H2316)</x:f>
        <x:v>52098</x:v>
      </x:c>
      <x:c r="I2317" s="104"/>
      <x:c r="J2317" s="104">
        <x:f>SUM(J2310:J2316)</x:f>
        <x:v>757</x:v>
      </x:c>
      <x:c r="K2317" s="104"/>
      <x:c r="L2317" s="104">
        <x:f>SUM(F2317,H2317,J2317)</x:f>
        <x:v>54037</x:v>
      </x:c>
      <x:c r="M2317" s="104"/>
      <x:c r="N2317" s="100"/>
    </x:row>
    <x:row r="2318" spans="1:14" s="5" customFormat="1" ht="19.5" customHeight="1">
      <x:c r="A2318" s="105"/>
      <x:c r="B2318" s="105"/>
      <x:c r="C2318" s="106"/>
      <x:c r="D2318" s="107"/>
      <x:c r="E2318" s="108"/>
      <x:c r="F2318" s="108"/>
      <x:c r="G2318" s="108"/>
      <x:c r="H2318" s="108"/>
      <x:c r="I2318" s="108"/>
      <x:c r="J2318" s="108"/>
      <x:c r="K2318" s="108"/>
      <x:c r="L2318" s="108"/>
      <x:c r="M2318" s="108"/>
      <x:c r="N2318" s="100"/>
    </x:row>
    <x:row r="2319" spans="1:14" s="5" customFormat="1" ht="23.899999999999999">
      <x:c r="A2319" s="113" t="s">
        <x:v>1259</x:v>
      </x:c>
      <x:c r="B2319" s="96" t="s">
        <x:v>237</x:v>
      </x:c>
      <x:c r="C2319" s="97"/>
      <x:c r="D2319" s="98" t="s">
        <x:v>148</x:v>
      </x:c>
      <x:c r="E2319" s="99"/>
      <x:c r="F2319" s="99"/>
      <x:c r="G2319" s="99"/>
      <x:c r="H2319" s="99"/>
      <x:c r="I2319" s="99"/>
      <x:c r="J2319" s="99"/>
      <x:c r="K2319" s="99"/>
      <x:c r="L2319" s="99"/>
      <x:c r="M2319" s="99"/>
      <x:c r="N2319" s="100"/>
    </x:row>
    <x:row r="2320" spans="1:14" s="5" customFormat="1" ht="19.5" customHeight="1">
      <x:c r="A2320" s="101" t="s">
        <x:v>862</x:v>
      </x:c>
      <x:c r="B2320" s="101" t="s">
        <x:v>662</x:v>
      </x:c>
      <x:c r="C2320" s="102">
        <x:v>0.13</x:v>
      </x:c>
      <x:c r="D2320" s="103" t="s">
        <x:v>250</x:v>
      </x:c>
      <x:c r="E2320" s="104"/>
      <x:c r="F2320" s="104"/>
      <x:c r="G2320" s="104">
        <x:f>G2310</x:f>
        <x:v>148510</x:v>
      </x:c>
      <x:c r="H2320" s="104">
        <x:f>INT(C2320*G2320)</x:f>
        <x:v>19306</x:v>
      </x:c>
      <x:c r="I2320" s="104"/>
      <x:c r="J2320" s="104"/>
      <x:c r="K2320" s="104">
        <x:f t="shared" ref="K2320:L2326" si="419">SUM(E2320,G2320,I2320)</x:f>
        <x:v>148510</x:v>
      </x:c>
      <x:c r="L2320" s="104">
        <x:f t="shared" si="419"/>
        <x:v>19306</x:v>
      </x:c>
      <x:c r="M2320" s="104"/>
      <x:c r="N2320" s="100"/>
    </x:row>
    <x:row r="2321" spans="1:14" s="5" customFormat="1" ht="19.5" customHeight="1">
      <x:c r="A2321" s="101" t="s">
        <x:v>244</x:v>
      </x:c>
      <x:c r="B2321" s="101"/>
      <x:c r="C2321" s="102">
        <x:v>0.060999999999999999</x:v>
      </x:c>
      <x:c r="D2321" s="103" t="s">
        <x:v>250</x:v>
      </x:c>
      <x:c r="E2321" s="104"/>
      <x:c r="F2321" s="104"/>
      <x:c r="G2321" s="104">
        <x:f>G2311</x:f>
        <x:v>213333</x:v>
      </x:c>
      <x:c r="H2321" s="104">
        <x:f>INT(C2321*G2321)</x:f>
        <x:v>13013</x:v>
      </x:c>
      <x:c r="I2321" s="104"/>
      <x:c r="J2321" s="104"/>
      <x:c r="K2321" s="104">
        <x:f t="shared" si="419"/>
        <x:v>213333</x:v>
      </x:c>
      <x:c r="L2321" s="104">
        <x:f t="shared" si="419"/>
        <x:v>13013</x:v>
      </x:c>
      <x:c r="M2321" s="104"/>
      <x:c r="N2321" s="100"/>
    </x:row>
    <x:row r="2322" spans="1:14" s="5" customFormat="1" ht="19.5" customHeight="1">
      <x:c r="A2322" s="101" t="s">
        <x:v>862</x:v>
      </x:c>
      <x:c r="B2322" s="101" t="s">
        <x:v>648</x:v>
      </x:c>
      <x:c r="C2322" s="102">
        <x:v>0.24399999999999999</x:v>
      </x:c>
      <x:c r="D2322" s="103" t="s">
        <x:v>250</x:v>
      </x:c>
      <x:c r="E2322" s="104"/>
      <x:c r="F2322" s="104"/>
      <x:c r="G2322" s="104">
        <x:f>G2312</x:f>
        <x:v>148510</x:v>
      </x:c>
      <x:c r="H2322" s="104">
        <x:f>INT(C2322*G2322)</x:f>
        <x:v>36236</x:v>
      </x:c>
      <x:c r="I2322" s="104"/>
      <x:c r="J2322" s="104"/>
      <x:c r="K2322" s="104">
        <x:f t="shared" si="419"/>
        <x:v>148510</x:v>
      </x:c>
      <x:c r="L2322" s="104">
        <x:f t="shared" si="419"/>
        <x:v>36236</x:v>
      </x:c>
      <x:c r="M2322" s="104"/>
      <x:c r="N2322" s="100"/>
    </x:row>
    <x:row r="2323" spans="1:14" s="5" customFormat="1" ht="19.5" customHeight="1">
      <x:c r="A2323" s="101" t="s">
        <x:v>417</x:v>
      </x:c>
      <x:c r="B2323" s="101"/>
      <x:c r="C2323" s="102">
        <x:v>0.49399999999999999</x:v>
      </x:c>
      <x:c r="D2323" s="103" t="s">
        <x:v>220</x:v>
      </x:c>
      <x:c r="E2323" s="104"/>
      <x:c r="F2323" s="104"/>
      <x:c r="G2323" s="104"/>
      <x:c r="H2323" s="104"/>
      <x:c r="I2323" s="104">
        <x:f>I2313</x:f>
        <x:v>607</x:v>
      </x:c>
      <x:c r="J2323" s="104">
        <x:f>INT(C2323*I2323)</x:f>
        <x:v>299</x:v>
      </x:c>
      <x:c r="K2323" s="104">
        <x:f t="shared" si="419"/>
        <x:v>607</x:v>
      </x:c>
      <x:c r="L2323" s="104">
        <x:f t="shared" si="419"/>
        <x:v>299</x:v>
      </x:c>
      <x:c r="M2323" s="104"/>
      <x:c r="N2323" s="100"/>
    </x:row>
    <x:row r="2324" spans="1:14" s="5" customFormat="1" ht="19.5" customHeight="1">
      <x:c r="A2324" s="101" t="s">
        <x:v>330</x:v>
      </x:c>
      <x:c r="B2324" s="101"/>
      <x:c r="C2324" s="101">
        <x:v>0.34499999999999997</x:v>
      </x:c>
      <x:c r="D2324" s="103" t="s">
        <x:v>291</x:v>
      </x:c>
      <x:c r="E2324" s="104">
        <x:f>E2314</x:f>
        <x:v>1664</x:v>
      </x:c>
      <x:c r="F2324" s="104">
        <x:f>INT(C2324*E2324)</x:f>
        <x:v>574</x:v>
      </x:c>
      <x:c r="G2324" s="104"/>
      <x:c r="H2324" s="104"/>
      <x:c r="I2324" s="104"/>
      <x:c r="J2324" s="104"/>
      <x:c r="K2324" s="104">
        <x:f t="shared" si="419"/>
        <x:v>1664</x:v>
      </x:c>
      <x:c r="L2324" s="104">
        <x:f t="shared" si="419"/>
        <x:v>574</x:v>
      </x:c>
      <x:c r="M2324" s="104"/>
      <x:c r="N2324" s="100"/>
    </x:row>
    <x:row r="2325" spans="1:14" s="5" customFormat="1" ht="19.5" customHeight="1">
      <x:c r="A2325" s="101" t="s">
        <x:v>249</x:v>
      </x:c>
      <x:c r="B2325" s="101"/>
      <x:c r="C2325" s="102">
        <x:v>0.14299999999999999</x:v>
      </x:c>
      <x:c r="D2325" s="103" t="s">
        <x:v>291</x:v>
      </x:c>
      <x:c r="E2325" s="104">
        <x:f>E2315</x:f>
        <x:v>2864</x:v>
      </x:c>
      <x:c r="F2325" s="104">
        <x:f>INT(C2325*E2325)</x:f>
        <x:v>409</x:v>
      </x:c>
      <x:c r="G2325" s="111"/>
      <x:c r="H2325" s="104"/>
      <x:c r="I2325" s="111"/>
      <x:c r="J2325" s="104"/>
      <x:c r="K2325" s="104">
        <x:f t="shared" si="419"/>
        <x:v>2864</x:v>
      </x:c>
      <x:c r="L2325" s="104">
        <x:f t="shared" si="419"/>
        <x:v>409</x:v>
      </x:c>
      <x:c r="M2325" s="104"/>
      <x:c r="N2325" s="100"/>
    </x:row>
    <x:row r="2326" spans="1:14" s="5" customFormat="1" ht="19.5" customHeight="1">
      <x:c r="A2326" s="101" t="s">
        <x:v>565</x:v>
      </x:c>
      <x:c r="B2326" s="101" t="s">
        <x:v>1342</x:v>
      </x:c>
      <x:c r="C2326" s="102">
        <x:v>0.5</x:v>
      </x:c>
      <x:c r="D2326" s="103" t="s">
        <x:v>196</x:v>
      </x:c>
      <x:c r="E2326" s="104">
        <x:f>기계단가산출목록!F10</x:f>
        <x:v>1093</x:v>
      </x:c>
      <x:c r="F2326" s="104">
        <x:f>INT(C2326*E2326)</x:f>
        <x:v>546</x:v>
      </x:c>
      <x:c r="G2326" s="104">
        <x:f>기계단가산출목록!G10</x:f>
        <x:v>2313</x:v>
      </x:c>
      <x:c r="H2326" s="104">
        <x:f>INT(C2326*G2326)</x:f>
        <x:v>1156</x:v>
      </x:c>
      <x:c r="I2326" s="104">
        <x:f>기계단가산출목록!H10</x:f>
        <x:v>1211</x:v>
      </x:c>
      <x:c r="J2326" s="104">
        <x:f>INT(C2326*I2326)</x:f>
        <x:v>605</x:v>
      </x:c>
      <x:c r="K2326" s="104">
        <x:f t="shared" si="419"/>
        <x:v>4617</x:v>
      </x:c>
      <x:c r="L2326" s="104">
        <x:f t="shared" si="419"/>
        <x:v>2307</x:v>
      </x:c>
      <x:c r="M2326" s="104"/>
      <x:c r="N2326" s="100"/>
    </x:row>
    <x:row r="2327" spans="1:14" s="5" customFormat="1" ht="19.5" customHeight="1">
      <x:c r="A2327" s="101" t="s">
        <x:v>533</x:v>
      </x:c>
      <x:c r="B2327" s="101"/>
      <x:c r="C2327" s="102"/>
      <x:c r="D2327" s="103"/>
      <x:c r="E2327" s="104"/>
      <x:c r="F2327" s="104">
        <x:f>SUM(F2320:F2326)</x:f>
        <x:v>1529</x:v>
      </x:c>
      <x:c r="G2327" s="104"/>
      <x:c r="H2327" s="104">
        <x:f>SUM(H2320:H2326)</x:f>
        <x:v>69711</x:v>
      </x:c>
      <x:c r="I2327" s="104"/>
      <x:c r="J2327" s="104">
        <x:f>SUM(J2320:J2326)</x:f>
        <x:v>904</x:v>
      </x:c>
      <x:c r="K2327" s="104"/>
      <x:c r="L2327" s="104">
        <x:f>SUM(F2327,H2327,J2327)</x:f>
        <x:v>72144</x:v>
      </x:c>
      <x:c r="M2327" s="104"/>
      <x:c r="N2327" s="100"/>
    </x:row>
    <x:row r="2328" spans="1:14" s="5" customFormat="1" ht="19.5" customHeight="1">
      <x:c r="A2328" s="105"/>
      <x:c r="B2328" s="105"/>
      <x:c r="C2328" s="106"/>
      <x:c r="D2328" s="107"/>
      <x:c r="E2328" s="108"/>
      <x:c r="F2328" s="108"/>
      <x:c r="G2328" s="108"/>
      <x:c r="H2328" s="108"/>
      <x:c r="I2328" s="108"/>
      <x:c r="J2328" s="108"/>
      <x:c r="K2328" s="108"/>
      <x:c r="L2328" s="108"/>
      <x:c r="M2328" s="108"/>
      <x:c r="N2328" s="100"/>
    </x:row>
    <x:row r="2329" spans="1:14" s="5" customFormat="1" ht="23.899999999999999">
      <x:c r="A2329" s="113" t="s">
        <x:v>1355</x:v>
      </x:c>
      <x:c r="B2329" s="96" t="s">
        <x:v>258</x:v>
      </x:c>
      <x:c r="C2329" s="97"/>
      <x:c r="D2329" s="98" t="s">
        <x:v>148</x:v>
      </x:c>
      <x:c r="E2329" s="99"/>
      <x:c r="F2329" s="99"/>
      <x:c r="G2329" s="99"/>
      <x:c r="H2329" s="99"/>
      <x:c r="I2329" s="99"/>
      <x:c r="J2329" s="99"/>
      <x:c r="K2329" s="99"/>
      <x:c r="L2329" s="99"/>
      <x:c r="M2329" s="99"/>
      <x:c r="N2329" s="100"/>
    </x:row>
    <x:row r="2330" spans="1:14" s="5" customFormat="1" ht="19.5" customHeight="1">
      <x:c r="A2330" s="101" t="s">
        <x:v>862</x:v>
      </x:c>
      <x:c r="B2330" s="101" t="s">
        <x:v>662</x:v>
      </x:c>
      <x:c r="C2330" s="102">
        <x:v>0.13</x:v>
      </x:c>
      <x:c r="D2330" s="103" t="s">
        <x:v>250</x:v>
      </x:c>
      <x:c r="E2330" s="104"/>
      <x:c r="F2330" s="104"/>
      <x:c r="G2330" s="104">
        <x:f>G2320</x:f>
        <x:v>148510</x:v>
      </x:c>
      <x:c r="H2330" s="104">
        <x:f>INT(C2330*G2330)</x:f>
        <x:v>19306</x:v>
      </x:c>
      <x:c r="I2330" s="104"/>
      <x:c r="J2330" s="104"/>
      <x:c r="K2330" s="104">
        <x:f t="shared" ref="K2330:L2336" si="420">SUM(E2330,G2330,I2330)</x:f>
        <x:v>148510</x:v>
      </x:c>
      <x:c r="L2330" s="104">
        <x:f t="shared" si="420"/>
        <x:v>19306</x:v>
      </x:c>
      <x:c r="M2330" s="104"/>
      <x:c r="N2330" s="100"/>
    </x:row>
    <x:row r="2331" spans="1:14" s="5" customFormat="1" ht="19.5" customHeight="1">
      <x:c r="A2331" s="101" t="s">
        <x:v>244</x:v>
      </x:c>
      <x:c r="B2331" s="101"/>
      <x:c r="C2331" s="102">
        <x:v>0.072999999999999998</x:v>
      </x:c>
      <x:c r="D2331" s="103" t="s">
        <x:v>250</x:v>
      </x:c>
      <x:c r="E2331" s="104"/>
      <x:c r="F2331" s="104"/>
      <x:c r="G2331" s="104">
        <x:f>G2321</x:f>
        <x:v>213333</x:v>
      </x:c>
      <x:c r="H2331" s="104">
        <x:f>INT(C2331*G2331)</x:f>
        <x:v>15573</x:v>
      </x:c>
      <x:c r="I2331" s="104"/>
      <x:c r="J2331" s="104"/>
      <x:c r="K2331" s="104">
        <x:f t="shared" si="420"/>
        <x:v>213333</x:v>
      </x:c>
      <x:c r="L2331" s="104">
        <x:f t="shared" si="420"/>
        <x:v>15573</x:v>
      </x:c>
      <x:c r="M2331" s="104"/>
      <x:c r="N2331" s="100"/>
    </x:row>
    <x:row r="2332" spans="1:14" s="5" customFormat="1" ht="19.5" customHeight="1">
      <x:c r="A2332" s="101" t="s">
        <x:v>862</x:v>
      </x:c>
      <x:c r="B2332" s="101" t="s">
        <x:v>648</x:v>
      </x:c>
      <x:c r="C2332" s="102">
        <x:v>0.29199999999999998</x:v>
      </x:c>
      <x:c r="D2332" s="103" t="s">
        <x:v>250</x:v>
      </x:c>
      <x:c r="E2332" s="104"/>
      <x:c r="F2332" s="104"/>
      <x:c r="G2332" s="104">
        <x:f>G2322</x:f>
        <x:v>148510</x:v>
      </x:c>
      <x:c r="H2332" s="104">
        <x:f>INT(C2332*G2332)</x:f>
        <x:v>43364</x:v>
      </x:c>
      <x:c r="I2332" s="104"/>
      <x:c r="J2332" s="104"/>
      <x:c r="K2332" s="104">
        <x:f t="shared" si="420"/>
        <x:v>148510</x:v>
      </x:c>
      <x:c r="L2332" s="104">
        <x:f t="shared" si="420"/>
        <x:v>43364</x:v>
      </x:c>
      <x:c r="M2332" s="104"/>
      <x:c r="N2332" s="100"/>
    </x:row>
    <x:row r="2333" spans="1:14" s="5" customFormat="1" ht="19.5" customHeight="1">
      <x:c r="A2333" s="101" t="s">
        <x:v>417</x:v>
      </x:c>
      <x:c r="B2333" s="101"/>
      <x:c r="C2333" s="102">
        <x:v>0.58899999999999997</x:v>
      </x:c>
      <x:c r="D2333" s="103" t="s">
        <x:v>220</x:v>
      </x:c>
      <x:c r="E2333" s="104"/>
      <x:c r="F2333" s="104"/>
      <x:c r="G2333" s="104"/>
      <x:c r="H2333" s="104"/>
      <x:c r="I2333" s="104">
        <x:f>I2323</x:f>
        <x:v>607</x:v>
      </x:c>
      <x:c r="J2333" s="104">
        <x:f>INT(C2333*I2333)</x:f>
        <x:v>357</x:v>
      </x:c>
      <x:c r="K2333" s="104">
        <x:f t="shared" si="420"/>
        <x:v>607</x:v>
      </x:c>
      <x:c r="L2333" s="104">
        <x:f t="shared" si="420"/>
        <x:v>357</x:v>
      </x:c>
      <x:c r="M2333" s="104"/>
      <x:c r="N2333" s="100"/>
    </x:row>
    <x:row r="2334" spans="1:14" s="5" customFormat="1" ht="19.5" customHeight="1">
      <x:c r="A2334" s="101" t="s">
        <x:v>330</x:v>
      </x:c>
      <x:c r="B2334" s="101"/>
      <x:c r="C2334" s="101">
        <x:v>0.41199999999999998</x:v>
      </x:c>
      <x:c r="D2334" s="103" t="s">
        <x:v>291</x:v>
      </x:c>
      <x:c r="E2334" s="104">
        <x:f>E2324</x:f>
        <x:v>1664</x:v>
      </x:c>
      <x:c r="F2334" s="104">
        <x:f>INT(C2334*E2334)</x:f>
        <x:v>685</x:v>
      </x:c>
      <x:c r="G2334" s="104"/>
      <x:c r="H2334" s="104"/>
      <x:c r="I2334" s="104"/>
      <x:c r="J2334" s="104"/>
      <x:c r="K2334" s="104">
        <x:f t="shared" si="420"/>
        <x:v>1664</x:v>
      </x:c>
      <x:c r="L2334" s="104">
        <x:f t="shared" si="420"/>
        <x:v>685</x:v>
      </x:c>
      <x:c r="M2334" s="104"/>
      <x:c r="N2334" s="100"/>
    </x:row>
    <x:row r="2335" spans="1:14" s="5" customFormat="1" ht="19.5" customHeight="1">
      <x:c r="A2335" s="101" t="s">
        <x:v>249</x:v>
      </x:c>
      <x:c r="B2335" s="101"/>
      <x:c r="C2335" s="102">
        <x:v>0.17000000000000001</x:v>
      </x:c>
      <x:c r="D2335" s="103" t="s">
        <x:v>291</x:v>
      </x:c>
      <x:c r="E2335" s="104">
        <x:f>E2325</x:f>
        <x:v>2864</x:v>
      </x:c>
      <x:c r="F2335" s="104">
        <x:f>INT(C2335*E2335)</x:f>
        <x:v>486</x:v>
      </x:c>
      <x:c r="G2335" s="111"/>
      <x:c r="H2335" s="104"/>
      <x:c r="I2335" s="111"/>
      <x:c r="J2335" s="104"/>
      <x:c r="K2335" s="104">
        <x:f t="shared" si="420"/>
        <x:v>2864</x:v>
      </x:c>
      <x:c r="L2335" s="104">
        <x:f t="shared" si="420"/>
        <x:v>486</x:v>
      </x:c>
      <x:c r="M2335" s="104"/>
      <x:c r="N2335" s="100"/>
    </x:row>
    <x:row r="2336" spans="1:14" s="5" customFormat="1" ht="19.5" customHeight="1">
      <x:c r="A2336" s="101" t="s">
        <x:v>565</x:v>
      </x:c>
      <x:c r="B2336" s="101" t="str">
        <x:f>B2326</x:f>
        <x:v>트럭탑재형크레인 10톤</x:v>
      </x:c>
      <x:c r="C2336" s="102">
        <x:v>0.5</x:v>
      </x:c>
      <x:c r="D2336" s="103" t="s">
        <x:v>196</x:v>
      </x:c>
      <x:c r="E2336" s="104">
        <x:f>E2326</x:f>
        <x:v>1093</x:v>
      </x:c>
      <x:c r="F2336" s="104">
        <x:f>INT(C2336*E2336)</x:f>
        <x:v>546</x:v>
      </x:c>
      <x:c r="G2336" s="104">
        <x:f>G2326</x:f>
        <x:v>2313</x:v>
      </x:c>
      <x:c r="H2336" s="104">
        <x:f>INT(C2336*G2336)</x:f>
        <x:v>1156</x:v>
      </x:c>
      <x:c r="I2336" s="104">
        <x:f>I2326</x:f>
        <x:v>1211</x:v>
      </x:c>
      <x:c r="J2336" s="104">
        <x:f>INT(C2336*I2336)</x:f>
        <x:v>605</x:v>
      </x:c>
      <x:c r="K2336" s="104">
        <x:f t="shared" si="420"/>
        <x:v>4617</x:v>
      </x:c>
      <x:c r="L2336" s="104">
        <x:f t="shared" si="420"/>
        <x:v>2307</x:v>
      </x:c>
      <x:c r="M2336" s="104"/>
      <x:c r="N2336" s="100"/>
    </x:row>
    <x:row r="2337" spans="1:14" s="5" customFormat="1" ht="19.5" customHeight="1">
      <x:c r="A2337" s="101" t="s">
        <x:v>533</x:v>
      </x:c>
      <x:c r="B2337" s="101"/>
      <x:c r="C2337" s="102"/>
      <x:c r="D2337" s="103"/>
      <x:c r="E2337" s="104"/>
      <x:c r="F2337" s="104">
        <x:f>SUM(F2330:F2336)</x:f>
        <x:v>1717</x:v>
      </x:c>
      <x:c r="G2337" s="104"/>
      <x:c r="H2337" s="104">
        <x:f>SUM(H2330:H2336)</x:f>
        <x:v>79399</x:v>
      </x:c>
      <x:c r="I2337" s="104"/>
      <x:c r="J2337" s="104">
        <x:f>SUM(J2330:J2336)</x:f>
        <x:v>962</x:v>
      </x:c>
      <x:c r="K2337" s="104"/>
      <x:c r="L2337" s="104">
        <x:f>SUM(F2337,H2337,J2337)</x:f>
        <x:v>82078</x:v>
      </x:c>
      <x:c r="M2337" s="104"/>
      <x:c r="N2337" s="100"/>
    </x:row>
    <x:row r="2338" spans="1:14" s="5" customFormat="1" ht="19.5" customHeight="1">
      <x:c r="A2338" s="105"/>
      <x:c r="B2338" s="105"/>
      <x:c r="C2338" s="106"/>
      <x:c r="D2338" s="107"/>
      <x:c r="E2338" s="108"/>
      <x:c r="F2338" s="108"/>
      <x:c r="G2338" s="108"/>
      <x:c r="H2338" s="108"/>
      <x:c r="I2338" s="108"/>
      <x:c r="J2338" s="108"/>
      <x:c r="K2338" s="108"/>
      <x:c r="L2338" s="108"/>
      <x:c r="M2338" s="108"/>
      <x:c r="N2338" s="100"/>
    </x:row>
    <x:row r="2339" spans="1:14" s="5" customFormat="1" ht="23.899999999999999">
      <x:c r="A2339" s="113" t="s">
        <x:v>36</x:v>
      </x:c>
      <x:c r="B2339" s="96" t="s">
        <x:v>286</x:v>
      </x:c>
      <x:c r="C2339" s="97"/>
      <x:c r="D2339" s="98" t="s">
        <x:v>148</x:v>
      </x:c>
      <x:c r="E2339" s="99"/>
      <x:c r="F2339" s="99"/>
      <x:c r="G2339" s="99"/>
      <x:c r="H2339" s="99"/>
      <x:c r="I2339" s="99"/>
      <x:c r="J2339" s="99"/>
      <x:c r="K2339" s="99"/>
      <x:c r="L2339" s="99"/>
      <x:c r="M2339" s="99"/>
      <x:c r="N2339" s="100"/>
    </x:row>
    <x:row r="2340" spans="1:14" s="5" customFormat="1" ht="19.5" customHeight="1">
      <x:c r="A2340" s="101" t="s">
        <x:v>862</x:v>
      </x:c>
      <x:c r="B2340" s="101" t="s">
        <x:v>662</x:v>
      </x:c>
      <x:c r="C2340" s="102">
        <x:v>0.16</x:v>
      </x:c>
      <x:c r="D2340" s="103" t="s">
        <x:v>250</x:v>
      </x:c>
      <x:c r="E2340" s="104"/>
      <x:c r="F2340" s="104"/>
      <x:c r="G2340" s="104">
        <x:f>G2330</x:f>
        <x:v>148510</x:v>
      </x:c>
      <x:c r="H2340" s="104">
        <x:f>INT(C2340*G2340)</x:f>
        <x:v>23761</x:v>
      </x:c>
      <x:c r="I2340" s="104"/>
      <x:c r="J2340" s="104"/>
      <x:c r="K2340" s="104">
        <x:f t="shared" ref="K2340:L2346" si="421">SUM(E2340,G2340,I2340)</x:f>
        <x:v>148510</x:v>
      </x:c>
      <x:c r="L2340" s="104">
        <x:f t="shared" si="421"/>
        <x:v>23761</x:v>
      </x:c>
      <x:c r="M2340" s="104"/>
      <x:c r="N2340" s="100"/>
    </x:row>
    <x:row r="2341" spans="1:14" s="5" customFormat="1" ht="19.5" customHeight="1">
      <x:c r="A2341" s="101" t="s">
        <x:v>244</x:v>
      </x:c>
      <x:c r="B2341" s="101"/>
      <x:c r="C2341" s="102">
        <x:v>0.097999999999999998</x:v>
      </x:c>
      <x:c r="D2341" s="103" t="s">
        <x:v>250</x:v>
      </x:c>
      <x:c r="E2341" s="104"/>
      <x:c r="F2341" s="104"/>
      <x:c r="G2341" s="104">
        <x:f>G2331</x:f>
        <x:v>213333</x:v>
      </x:c>
      <x:c r="H2341" s="104">
        <x:f>INT(C2341*G2341)</x:f>
        <x:v>20906</x:v>
      </x:c>
      <x:c r="I2341" s="104"/>
      <x:c r="J2341" s="104"/>
      <x:c r="K2341" s="104">
        <x:f t="shared" si="421"/>
        <x:v>213333</x:v>
      </x:c>
      <x:c r="L2341" s="104">
        <x:f t="shared" si="421"/>
        <x:v>20906</x:v>
      </x:c>
      <x:c r="M2341" s="104"/>
      <x:c r="N2341" s="100"/>
    </x:row>
    <x:row r="2342" spans="1:14" s="5" customFormat="1" ht="19.5" customHeight="1">
      <x:c r="A2342" s="101" t="s">
        <x:v>862</x:v>
      </x:c>
      <x:c r="B2342" s="101" t="s">
        <x:v>648</x:v>
      </x:c>
      <x:c r="C2342" s="102">
        <x:v>0.39200000000000002</x:v>
      </x:c>
      <x:c r="D2342" s="103" t="s">
        <x:v>250</x:v>
      </x:c>
      <x:c r="E2342" s="104"/>
      <x:c r="F2342" s="104"/>
      <x:c r="G2342" s="104">
        <x:f>G2332</x:f>
        <x:v>148510</x:v>
      </x:c>
      <x:c r="H2342" s="104">
        <x:f>INT(C2342*G2342)</x:f>
        <x:v>58215</x:v>
      </x:c>
      <x:c r="I2342" s="104"/>
      <x:c r="J2342" s="104"/>
      <x:c r="K2342" s="104">
        <x:f t="shared" si="421"/>
        <x:v>148510</x:v>
      </x:c>
      <x:c r="L2342" s="104">
        <x:f t="shared" si="421"/>
        <x:v>58215</x:v>
      </x:c>
      <x:c r="M2342" s="104"/>
      <x:c r="N2342" s="100"/>
    </x:row>
    <x:row r="2343" spans="1:14" s="5" customFormat="1" ht="19.5" customHeight="1">
      <x:c r="A2343" s="101" t="s">
        <x:v>417</x:v>
      </x:c>
      <x:c r="B2343" s="101"/>
      <x:c r="C2343" s="102">
        <x:v>0.78800000000000003</x:v>
      </x:c>
      <x:c r="D2343" s="103" t="s">
        <x:v>220</x:v>
      </x:c>
      <x:c r="E2343" s="104"/>
      <x:c r="F2343" s="104"/>
      <x:c r="G2343" s="104"/>
      <x:c r="H2343" s="104"/>
      <x:c r="I2343" s="104">
        <x:f>I2333</x:f>
        <x:v>607</x:v>
      </x:c>
      <x:c r="J2343" s="104">
        <x:f>INT(C2343*I2343)</x:f>
        <x:v>478</x:v>
      </x:c>
      <x:c r="K2343" s="104">
        <x:f t="shared" si="421"/>
        <x:v>607</x:v>
      </x:c>
      <x:c r="L2343" s="104">
        <x:f t="shared" si="421"/>
        <x:v>478</x:v>
      </x:c>
      <x:c r="M2343" s="104"/>
      <x:c r="N2343" s="100"/>
    </x:row>
    <x:row r="2344" spans="1:14" s="5" customFormat="1" ht="19.5" customHeight="1">
      <x:c r="A2344" s="101" t="s">
        <x:v>330</x:v>
      </x:c>
      <x:c r="B2344" s="101"/>
      <x:c r="C2344" s="101">
        <x:v>0.55100000000000005</x:v>
      </x:c>
      <x:c r="D2344" s="103" t="s">
        <x:v>291</x:v>
      </x:c>
      <x:c r="E2344" s="104">
        <x:f>E2334</x:f>
        <x:v>1664</x:v>
      </x:c>
      <x:c r="F2344" s="104">
        <x:f>INT(C2344*E2344)</x:f>
        <x:v>916</x:v>
      </x:c>
      <x:c r="G2344" s="104"/>
      <x:c r="H2344" s="104"/>
      <x:c r="I2344" s="104"/>
      <x:c r="J2344" s="104"/>
      <x:c r="K2344" s="104">
        <x:f t="shared" si="421"/>
        <x:v>1664</x:v>
      </x:c>
      <x:c r="L2344" s="104">
        <x:f t="shared" si="421"/>
        <x:v>916</x:v>
      </x:c>
      <x:c r="M2344" s="104"/>
      <x:c r="N2344" s="100"/>
    </x:row>
    <x:row r="2345" spans="1:14" s="5" customFormat="1" ht="19.5" customHeight="1">
      <x:c r="A2345" s="101" t="s">
        <x:v>249</x:v>
      </x:c>
      <x:c r="B2345" s="101"/>
      <x:c r="C2345" s="102">
        <x:v>0.22800000000000001</x:v>
      </x:c>
      <x:c r="D2345" s="103" t="s">
        <x:v>291</x:v>
      </x:c>
      <x:c r="E2345" s="104">
        <x:f>E2335</x:f>
        <x:v>2864</x:v>
      </x:c>
      <x:c r="F2345" s="104">
        <x:f>INT(C2345*E2345)</x:f>
        <x:v>652</x:v>
      </x:c>
      <x:c r="G2345" s="111"/>
      <x:c r="H2345" s="104"/>
      <x:c r="I2345" s="111"/>
      <x:c r="J2345" s="104"/>
      <x:c r="K2345" s="104">
        <x:f t="shared" si="421"/>
        <x:v>2864</x:v>
      </x:c>
      <x:c r="L2345" s="104">
        <x:f t="shared" si="421"/>
        <x:v>652</x:v>
      </x:c>
      <x:c r="M2345" s="104"/>
      <x:c r="N2345" s="100"/>
    </x:row>
    <x:row r="2346" spans="1:14" s="5" customFormat="1" ht="19.5" customHeight="1">
      <x:c r="A2346" s="101" t="s">
        <x:v>565</x:v>
      </x:c>
      <x:c r="B2346" s="101" t="str">
        <x:f>B2336</x:f>
        <x:v>트럭탑재형크레인 10톤</x:v>
      </x:c>
      <x:c r="C2346" s="102">
        <x:v>0.5</x:v>
      </x:c>
      <x:c r="D2346" s="103" t="s">
        <x:v>196</x:v>
      </x:c>
      <x:c r="E2346" s="104">
        <x:f>기계단가산출목록!F11</x:f>
        <x:v>1279</x:v>
      </x:c>
      <x:c r="F2346" s="104">
        <x:f>INT(C2346*E2346)</x:f>
        <x:v>639</x:v>
      </x:c>
      <x:c r="G2346" s="104">
        <x:f>기계단가산출목록!G11</x:f>
        <x:v>2533</x:v>
      </x:c>
      <x:c r="H2346" s="104">
        <x:f>INT(C2346*G2346)</x:f>
        <x:v>1266</x:v>
      </x:c>
      <x:c r="I2346" s="104">
        <x:f>기계단가산출목록!H11</x:f>
        <x:v>1733</x:v>
      </x:c>
      <x:c r="J2346" s="104">
        <x:f>INT(C2346*I2346)</x:f>
        <x:v>866</x:v>
      </x:c>
      <x:c r="K2346" s="104">
        <x:f t="shared" si="421"/>
        <x:v>5545</x:v>
      </x:c>
      <x:c r="L2346" s="104">
        <x:f t="shared" si="421"/>
        <x:v>2771</x:v>
      </x:c>
      <x:c r="M2346" s="104"/>
      <x:c r="N2346" s="100"/>
    </x:row>
    <x:row r="2347" spans="1:14" s="5" customFormat="1" ht="19.5" customHeight="1">
      <x:c r="A2347" s="101" t="s">
        <x:v>533</x:v>
      </x:c>
      <x:c r="B2347" s="101"/>
      <x:c r="C2347" s="102"/>
      <x:c r="D2347" s="103"/>
      <x:c r="E2347" s="104"/>
      <x:c r="F2347" s="104">
        <x:f>SUM(F2340:F2346)</x:f>
        <x:v>2207</x:v>
      </x:c>
      <x:c r="G2347" s="104"/>
      <x:c r="H2347" s="104">
        <x:f>SUM(H2340:H2346)</x:f>
        <x:v>104148</x:v>
      </x:c>
      <x:c r="I2347" s="104"/>
      <x:c r="J2347" s="104">
        <x:f>SUM(J2340:J2346)</x:f>
        <x:v>1344</x:v>
      </x:c>
      <x:c r="K2347" s="104"/>
      <x:c r="L2347" s="104">
        <x:f>SUM(F2347,H2347,J2347)</x:f>
        <x:v>107699</x:v>
      </x:c>
      <x:c r="M2347" s="104"/>
      <x:c r="N2347" s="100"/>
    </x:row>
    <x:row r="2348" spans="1:14" s="5" customFormat="1" ht="19.5" customHeight="1">
      <x:c r="A2348" s="105"/>
      <x:c r="B2348" s="105"/>
      <x:c r="C2348" s="106"/>
      <x:c r="D2348" s="107"/>
      <x:c r="E2348" s="108"/>
      <x:c r="F2348" s="108"/>
      <x:c r="G2348" s="108"/>
      <x:c r="H2348" s="108"/>
      <x:c r="I2348" s="108"/>
      <x:c r="J2348" s="108"/>
      <x:c r="K2348" s="108"/>
      <x:c r="L2348" s="108"/>
      <x:c r="M2348" s="108"/>
      <x:c r="N2348" s="100"/>
    </x:row>
    <x:row r="2349" spans="1:14" s="5" customFormat="1" ht="23.899999999999999">
      <x:c r="A2349" s="113" t="s">
        <x:v>486</x:v>
      </x:c>
      <x:c r="B2349" s="96" t="s">
        <x:v>212</x:v>
      </x:c>
      <x:c r="C2349" s="97"/>
      <x:c r="D2349" s="98" t="s">
        <x:v>148</x:v>
      </x:c>
      <x:c r="E2349" s="99"/>
      <x:c r="F2349" s="99"/>
      <x:c r="G2349" s="99"/>
      <x:c r="H2349" s="99"/>
      <x:c r="I2349" s="99"/>
      <x:c r="J2349" s="99"/>
      <x:c r="K2349" s="99"/>
      <x:c r="L2349" s="99"/>
      <x:c r="M2349" s="99"/>
      <x:c r="N2349" s="100"/>
    </x:row>
    <x:row r="2350" spans="1:14" s="5" customFormat="1" ht="19.5" customHeight="1">
      <x:c r="A2350" s="101" t="s">
        <x:v>862</x:v>
      </x:c>
      <x:c r="B2350" s="101" t="s">
        <x:v>662</x:v>
      </x:c>
      <x:c r="C2350" s="102">
        <x:v>0.16</x:v>
      </x:c>
      <x:c r="D2350" s="103" t="s">
        <x:v>250</x:v>
      </x:c>
      <x:c r="E2350" s="104"/>
      <x:c r="F2350" s="104"/>
      <x:c r="G2350" s="104">
        <x:f>G2340</x:f>
        <x:v>148510</x:v>
      </x:c>
      <x:c r="H2350" s="104">
        <x:f>INT(C2350*G2350)</x:f>
        <x:v>23761</x:v>
      </x:c>
      <x:c r="I2350" s="104"/>
      <x:c r="J2350" s="104"/>
      <x:c r="K2350" s="104">
        <x:f t="shared" ref="K2350:L2356" si="422">SUM(E2350,G2350,I2350)</x:f>
        <x:v>148510</x:v>
      </x:c>
      <x:c r="L2350" s="104">
        <x:f t="shared" si="422"/>
        <x:v>23761</x:v>
      </x:c>
      <x:c r="M2350" s="104"/>
      <x:c r="N2350" s="100"/>
    </x:row>
    <x:row r="2351" spans="1:14" s="5" customFormat="1" ht="19.5" customHeight="1">
      <x:c r="A2351" s="101" t="s">
        <x:v>244</x:v>
      </x:c>
      <x:c r="B2351" s="101"/>
      <x:c r="C2351" s="102">
        <x:v>0.114</x:v>
      </x:c>
      <x:c r="D2351" s="103" t="s">
        <x:v>250</x:v>
      </x:c>
      <x:c r="E2351" s="104"/>
      <x:c r="F2351" s="104"/>
      <x:c r="G2351" s="104">
        <x:f>G2341</x:f>
        <x:v>213333</x:v>
      </x:c>
      <x:c r="H2351" s="104">
        <x:f>INT(C2351*G2351)</x:f>
        <x:v>24319</x:v>
      </x:c>
      <x:c r="I2351" s="104"/>
      <x:c r="J2351" s="104"/>
      <x:c r="K2351" s="104">
        <x:f t="shared" si="422"/>
        <x:v>213333</x:v>
      </x:c>
      <x:c r="L2351" s="104">
        <x:f t="shared" si="422"/>
        <x:v>24319</x:v>
      </x:c>
      <x:c r="M2351" s="104"/>
      <x:c r="N2351" s="100"/>
    </x:row>
    <x:row r="2352" spans="1:14" s="5" customFormat="1" ht="19.5" customHeight="1">
      <x:c r="A2352" s="101" t="s">
        <x:v>862</x:v>
      </x:c>
      <x:c r="B2352" s="101" t="s">
        <x:v>648</x:v>
      </x:c>
      <x:c r="C2352" s="102">
        <x:v>0.45600000000000002</x:v>
      </x:c>
      <x:c r="D2352" s="103" t="s">
        <x:v>250</x:v>
      </x:c>
      <x:c r="E2352" s="104"/>
      <x:c r="F2352" s="104"/>
      <x:c r="G2352" s="104">
        <x:f>G2342</x:f>
        <x:v>148510</x:v>
      </x:c>
      <x:c r="H2352" s="104">
        <x:f>INT(C2352*G2352)</x:f>
        <x:v>67720</x:v>
      </x:c>
      <x:c r="I2352" s="104"/>
      <x:c r="J2352" s="104"/>
      <x:c r="K2352" s="104">
        <x:f t="shared" si="422"/>
        <x:v>148510</x:v>
      </x:c>
      <x:c r="L2352" s="104">
        <x:f t="shared" si="422"/>
        <x:v>67720</x:v>
      </x:c>
      <x:c r="M2352" s="104"/>
      <x:c r="N2352" s="100"/>
    </x:row>
    <x:row r="2353" spans="1:14" s="5" customFormat="1" ht="19.5" customHeight="1">
      <x:c r="A2353" s="101" t="s">
        <x:v>417</x:v>
      </x:c>
      <x:c r="B2353" s="101"/>
      <x:c r="C2353" s="102">
        <x:v>0.91300000000000003</x:v>
      </x:c>
      <x:c r="D2353" s="103" t="s">
        <x:v>220</x:v>
      </x:c>
      <x:c r="E2353" s="104"/>
      <x:c r="F2353" s="104"/>
      <x:c r="G2353" s="104"/>
      <x:c r="H2353" s="104"/>
      <x:c r="I2353" s="104">
        <x:f>I2343</x:f>
        <x:v>607</x:v>
      </x:c>
      <x:c r="J2353" s="104">
        <x:f>INT(C2353*I2353)</x:f>
        <x:v>554</x:v>
      </x:c>
      <x:c r="K2353" s="104">
        <x:f t="shared" si="422"/>
        <x:v>607</x:v>
      </x:c>
      <x:c r="L2353" s="104">
        <x:f t="shared" si="422"/>
        <x:v>554</x:v>
      </x:c>
      <x:c r="M2353" s="104"/>
      <x:c r="N2353" s="100"/>
    </x:row>
    <x:row r="2354" spans="1:14" s="5" customFormat="1" ht="19.5" customHeight="1">
      <x:c r="A2354" s="101" t="s">
        <x:v>330</x:v>
      </x:c>
      <x:c r="B2354" s="101"/>
      <x:c r="C2354" s="101">
        <x:v>0.63900000000000001</x:v>
      </x:c>
      <x:c r="D2354" s="103" t="s">
        <x:v>291</x:v>
      </x:c>
      <x:c r="E2354" s="104">
        <x:f>E2344</x:f>
        <x:v>1664</x:v>
      </x:c>
      <x:c r="F2354" s="104">
        <x:f>INT(C2354*E2354)</x:f>
        <x:v>1063</x:v>
      </x:c>
      <x:c r="G2354" s="104"/>
      <x:c r="H2354" s="104"/>
      <x:c r="I2354" s="104"/>
      <x:c r="J2354" s="104"/>
      <x:c r="K2354" s="104">
        <x:f t="shared" si="422"/>
        <x:v>1664</x:v>
      </x:c>
      <x:c r="L2354" s="104">
        <x:f t="shared" si="422"/>
        <x:v>1063</x:v>
      </x:c>
      <x:c r="M2354" s="104"/>
      <x:c r="N2354" s="100"/>
    </x:row>
    <x:row r="2355" spans="1:14" s="5" customFormat="1" ht="19.5" customHeight="1">
      <x:c r="A2355" s="101" t="s">
        <x:v>249</x:v>
      </x:c>
      <x:c r="B2355" s="101"/>
      <x:c r="C2355" s="102">
        <x:v>0.26400000000000001</x:v>
      </x:c>
      <x:c r="D2355" s="103" t="s">
        <x:v>291</x:v>
      </x:c>
      <x:c r="E2355" s="104">
        <x:f>E2345</x:f>
        <x:v>2864</x:v>
      </x:c>
      <x:c r="F2355" s="104">
        <x:f>INT(C2355*E2355)</x:f>
        <x:v>756</x:v>
      </x:c>
      <x:c r="G2355" s="111"/>
      <x:c r="H2355" s="104"/>
      <x:c r="I2355" s="111"/>
      <x:c r="J2355" s="104"/>
      <x:c r="K2355" s="104">
        <x:f t="shared" si="422"/>
        <x:v>2864</x:v>
      </x:c>
      <x:c r="L2355" s="104">
        <x:f t="shared" si="422"/>
        <x:v>756</x:v>
      </x:c>
      <x:c r="M2355" s="104"/>
      <x:c r="N2355" s="100"/>
    </x:row>
    <x:row r="2356" spans="1:14" s="5" customFormat="1" ht="19.5" customHeight="1">
      <x:c r="A2356" s="101" t="s">
        <x:v>565</x:v>
      </x:c>
      <x:c r="B2356" s="101" t="str">
        <x:f>B2346</x:f>
        <x:v>트럭탑재형크레인 10톤</x:v>
      </x:c>
      <x:c r="C2356" s="102">
        <x:v>0.5</x:v>
      </x:c>
      <x:c r="D2356" s="103" t="s">
        <x:v>196</x:v>
      </x:c>
      <x:c r="E2356" s="104">
        <x:f>E2346</x:f>
        <x:v>1279</x:v>
      </x:c>
      <x:c r="F2356" s="104">
        <x:f>INT(C2356*E2356)</x:f>
        <x:v>639</x:v>
      </x:c>
      <x:c r="G2356" s="104">
        <x:f>G2346</x:f>
        <x:v>2533</x:v>
      </x:c>
      <x:c r="H2356" s="104">
        <x:f>INT(C2356*G2356)</x:f>
        <x:v>1266</x:v>
      </x:c>
      <x:c r="I2356" s="104">
        <x:f>I2346</x:f>
        <x:v>1733</x:v>
      </x:c>
      <x:c r="J2356" s="104">
        <x:f>INT(C2356*I2356)</x:f>
        <x:v>866</x:v>
      </x:c>
      <x:c r="K2356" s="104">
        <x:f t="shared" si="422"/>
        <x:v>5545</x:v>
      </x:c>
      <x:c r="L2356" s="104">
        <x:f t="shared" si="422"/>
        <x:v>2771</x:v>
      </x:c>
      <x:c r="M2356" s="104"/>
      <x:c r="N2356" s="100"/>
    </x:row>
    <x:row r="2357" spans="1:14" s="5" customFormat="1" ht="19.5" customHeight="1">
      <x:c r="A2357" s="101" t="s">
        <x:v>533</x:v>
      </x:c>
      <x:c r="B2357" s="101"/>
      <x:c r="C2357" s="102"/>
      <x:c r="D2357" s="103"/>
      <x:c r="E2357" s="104"/>
      <x:c r="F2357" s="104">
        <x:f>SUM(F2350:F2356)</x:f>
        <x:v>2458</x:v>
      </x:c>
      <x:c r="G2357" s="104"/>
      <x:c r="H2357" s="104">
        <x:f>SUM(H2350:H2356)</x:f>
        <x:v>117066</x:v>
      </x:c>
      <x:c r="I2357" s="104"/>
      <x:c r="J2357" s="104">
        <x:f>SUM(J2350:J2356)</x:f>
        <x:v>1420</x:v>
      </x:c>
      <x:c r="K2357" s="104"/>
      <x:c r="L2357" s="104">
        <x:f>SUM(F2357,H2357,J2357)</x:f>
        <x:v>120944</x:v>
      </x:c>
      <x:c r="M2357" s="104"/>
      <x:c r="N2357" s="100"/>
    </x:row>
    <x:row r="2358" spans="1:14" s="5" customFormat="1" ht="19.5" customHeight="1">
      <x:c r="A2358" s="105"/>
      <x:c r="B2358" s="105"/>
      <x:c r="C2358" s="106"/>
      <x:c r="D2358" s="107"/>
      <x:c r="E2358" s="108"/>
      <x:c r="F2358" s="108"/>
      <x:c r="G2358" s="108"/>
      <x:c r="H2358" s="108"/>
      <x:c r="I2358" s="108"/>
      <x:c r="J2358" s="108"/>
      <x:c r="K2358" s="108"/>
      <x:c r="L2358" s="108"/>
      <x:c r="M2358" s="108"/>
      <x:c r="N2358" s="100"/>
    </x:row>
    <x:row r="2359" spans="1:14" s="5" customFormat="1" ht="23.899999999999999">
      <x:c r="A2359" s="113" t="s">
        <x:v>1261</x:v>
      </x:c>
      <x:c r="B2359" s="96" t="s">
        <x:v>253</x:v>
      </x:c>
      <x:c r="C2359" s="97"/>
      <x:c r="D2359" s="98" t="s">
        <x:v>148</x:v>
      </x:c>
      <x:c r="E2359" s="99"/>
      <x:c r="F2359" s="99"/>
      <x:c r="G2359" s="99"/>
      <x:c r="H2359" s="99"/>
      <x:c r="I2359" s="99"/>
      <x:c r="J2359" s="99"/>
      <x:c r="K2359" s="99"/>
      <x:c r="L2359" s="99"/>
      <x:c r="M2359" s="99"/>
      <x:c r="N2359" s="100"/>
    </x:row>
    <x:row r="2360" spans="1:14" s="5" customFormat="1" ht="19.5" customHeight="1">
      <x:c r="A2360" s="101" t="s">
        <x:v>862</x:v>
      </x:c>
      <x:c r="B2360" s="101" t="s">
        <x:v>662</x:v>
      </x:c>
      <x:c r="C2360" s="102">
        <x:v>0.19</x:v>
      </x:c>
      <x:c r="D2360" s="103" t="s">
        <x:v>250</x:v>
      </x:c>
      <x:c r="E2360" s="104"/>
      <x:c r="F2360" s="104"/>
      <x:c r="G2360" s="104">
        <x:f>G2350</x:f>
        <x:v>148510</x:v>
      </x:c>
      <x:c r="H2360" s="104">
        <x:f>INT(C2360*G2360)</x:f>
        <x:v>28216</x:v>
      </x:c>
      <x:c r="I2360" s="104"/>
      <x:c r="J2360" s="104"/>
      <x:c r="K2360" s="104">
        <x:f t="shared" ref="K2360:L2366" si="423">SUM(E2360,G2360,I2360)</x:f>
        <x:v>148510</x:v>
      </x:c>
      <x:c r="L2360" s="104">
        <x:f t="shared" si="423"/>
        <x:v>28216</x:v>
      </x:c>
      <x:c r="M2360" s="104"/>
      <x:c r="N2360" s="100"/>
    </x:row>
    <x:row r="2361" spans="1:14" s="5" customFormat="1" ht="19.5" customHeight="1">
      <x:c r="A2361" s="101" t="s">
        <x:v>244</x:v>
      </x:c>
      <x:c r="B2361" s="101"/>
      <x:c r="C2361" s="102">
        <x:v>0.14599999999999999</x:v>
      </x:c>
      <x:c r="D2361" s="103" t="s">
        <x:v>250</x:v>
      </x:c>
      <x:c r="E2361" s="104"/>
      <x:c r="F2361" s="104"/>
      <x:c r="G2361" s="104">
        <x:f>G2351</x:f>
        <x:v>213333</x:v>
      </x:c>
      <x:c r="H2361" s="104">
        <x:f>INT(C2361*G2361)</x:f>
        <x:v>31146</x:v>
      </x:c>
      <x:c r="I2361" s="104"/>
      <x:c r="J2361" s="104"/>
      <x:c r="K2361" s="104">
        <x:f t="shared" si="423"/>
        <x:v>213333</x:v>
      </x:c>
      <x:c r="L2361" s="104">
        <x:f t="shared" si="423"/>
        <x:v>31146</x:v>
      </x:c>
      <x:c r="M2361" s="104"/>
      <x:c r="N2361" s="100"/>
    </x:row>
    <x:row r="2362" spans="1:14" s="5" customFormat="1" ht="19.5" customHeight="1">
      <x:c r="A2362" s="101" t="s">
        <x:v>862</x:v>
      </x:c>
      <x:c r="B2362" s="101" t="s">
        <x:v>648</x:v>
      </x:c>
      <x:c r="C2362" s="102">
        <x:v>0.58399999999999996</x:v>
      </x:c>
      <x:c r="D2362" s="103" t="s">
        <x:v>250</x:v>
      </x:c>
      <x:c r="E2362" s="104"/>
      <x:c r="F2362" s="104"/>
      <x:c r="G2362" s="104">
        <x:f>G2352</x:f>
        <x:v>148510</x:v>
      </x:c>
      <x:c r="H2362" s="104">
        <x:f>INT(C2362*G2362)</x:f>
        <x:v>86729</x:v>
      </x:c>
      <x:c r="I2362" s="104"/>
      <x:c r="J2362" s="104"/>
      <x:c r="K2362" s="104">
        <x:f t="shared" si="423"/>
        <x:v>148510</x:v>
      </x:c>
      <x:c r="L2362" s="104">
        <x:f t="shared" si="423"/>
        <x:v>86729</x:v>
      </x:c>
      <x:c r="M2362" s="104"/>
      <x:c r="N2362" s="100"/>
    </x:row>
    <x:row r="2363" spans="1:14" s="5" customFormat="1" ht="19.5" customHeight="1">
      <x:c r="A2363" s="101" t="s">
        <x:v>417</x:v>
      </x:c>
      <x:c r="B2363" s="101"/>
      <x:c r="C2363" s="102">
        <x:v>1.1719999999999999</x:v>
      </x:c>
      <x:c r="D2363" s="103" t="s">
        <x:v>220</x:v>
      </x:c>
      <x:c r="E2363" s="104"/>
      <x:c r="F2363" s="104"/>
      <x:c r="G2363" s="104"/>
      <x:c r="H2363" s="104"/>
      <x:c r="I2363" s="104">
        <x:f>I2353</x:f>
        <x:v>607</x:v>
      </x:c>
      <x:c r="J2363" s="104">
        <x:f>INT(C2363*I2363)</x:f>
        <x:v>711</x:v>
      </x:c>
      <x:c r="K2363" s="104">
        <x:f t="shared" si="423"/>
        <x:v>607</x:v>
      </x:c>
      <x:c r="L2363" s="104">
        <x:f t="shared" si="423"/>
        <x:v>711</x:v>
      </x:c>
      <x:c r="M2363" s="104"/>
      <x:c r="N2363" s="100"/>
    </x:row>
    <x:row r="2364" spans="1:14" s="5" customFormat="1" ht="19.5" customHeight="1">
      <x:c r="A2364" s="101" t="s">
        <x:v>330</x:v>
      </x:c>
      <x:c r="B2364" s="101"/>
      <x:c r="C2364" s="101">
        <x:v>0.81999999999999995</x:v>
      </x:c>
      <x:c r="D2364" s="103" t="s">
        <x:v>291</x:v>
      </x:c>
      <x:c r="E2364" s="104">
        <x:f>E2354</x:f>
        <x:v>1664</x:v>
      </x:c>
      <x:c r="F2364" s="104">
        <x:f>INT(C2364*E2364)</x:f>
        <x:v>1364</x:v>
      </x:c>
      <x:c r="G2364" s="104"/>
      <x:c r="H2364" s="104"/>
      <x:c r="I2364" s="104"/>
      <x:c r="J2364" s="104"/>
      <x:c r="K2364" s="104">
        <x:f t="shared" si="423"/>
        <x:v>1664</x:v>
      </x:c>
      <x:c r="L2364" s="104">
        <x:f t="shared" si="423"/>
        <x:v>1364</x:v>
      </x:c>
      <x:c r="M2364" s="104"/>
      <x:c r="N2364" s="100"/>
    </x:row>
    <x:row r="2365" spans="1:14" s="5" customFormat="1" ht="19.5" customHeight="1">
      <x:c r="A2365" s="101" t="s">
        <x:v>249</x:v>
      </x:c>
      <x:c r="B2365" s="101"/>
      <x:c r="C2365" s="102">
        <x:v>0.33900000000000002</x:v>
      </x:c>
      <x:c r="D2365" s="103" t="s">
        <x:v>291</x:v>
      </x:c>
      <x:c r="E2365" s="104">
        <x:f>E2355</x:f>
        <x:v>2864</x:v>
      </x:c>
      <x:c r="F2365" s="104">
        <x:f>INT(C2365*E2365)</x:f>
        <x:v>970</x:v>
      </x:c>
      <x:c r="G2365" s="111"/>
      <x:c r="H2365" s="104"/>
      <x:c r="I2365" s="111"/>
      <x:c r="J2365" s="104"/>
      <x:c r="K2365" s="104">
        <x:f t="shared" si="423"/>
        <x:v>2864</x:v>
      </x:c>
      <x:c r="L2365" s="104">
        <x:f t="shared" si="423"/>
        <x:v>970</x:v>
      </x:c>
      <x:c r="M2365" s="104"/>
      <x:c r="N2365" s="100"/>
    </x:row>
    <x:row r="2366" spans="1:14" s="5" customFormat="1" ht="19.5" customHeight="1">
      <x:c r="A2366" s="101" t="s">
        <x:v>565</x:v>
      </x:c>
      <x:c r="B2366" s="101" t="s">
        <x:v>1268</x:v>
      </x:c>
      <x:c r="C2366" s="102">
        <x:v>0.5</x:v>
      </x:c>
      <x:c r="D2366" s="103" t="s">
        <x:v>196</x:v>
      </x:c>
      <x:c r="E2366" s="104">
        <x:f>기계단가산출목록!F12</x:f>
        <x:v>1334</x:v>
      </x:c>
      <x:c r="F2366" s="104">
        <x:f>INT(C2366*E2366)</x:f>
        <x:v>667</x:v>
      </x:c>
      <x:c r="G2366" s="104">
        <x:f>기계단가산출목록!G12</x:f>
        <x:v>2643</x:v>
      </x:c>
      <x:c r="H2366" s="104">
        <x:f>INT(C2366*G2366)</x:f>
        <x:v>1321</x:v>
      </x:c>
      <x:c r="I2366" s="104">
        <x:f>기계단가산출목록!H12</x:f>
        <x:v>1808</x:v>
      </x:c>
      <x:c r="J2366" s="104">
        <x:f>INT(C2366*I2366)</x:f>
        <x:v>904</x:v>
      </x:c>
      <x:c r="K2366" s="104">
        <x:f t="shared" si="423"/>
        <x:v>5785</x:v>
      </x:c>
      <x:c r="L2366" s="104">
        <x:f t="shared" si="423"/>
        <x:v>2892</x:v>
      </x:c>
      <x:c r="M2366" s="104"/>
      <x:c r="N2366" s="100"/>
    </x:row>
    <x:row r="2367" spans="1:14" s="5" customFormat="1" ht="19.5" customHeight="1">
      <x:c r="A2367" s="101" t="s">
        <x:v>533</x:v>
      </x:c>
      <x:c r="B2367" s="101"/>
      <x:c r="C2367" s="102"/>
      <x:c r="D2367" s="103"/>
      <x:c r="E2367" s="104"/>
      <x:c r="F2367" s="104">
        <x:f>SUM(F2360:F2366)</x:f>
        <x:v>3001</x:v>
      </x:c>
      <x:c r="G2367" s="104"/>
      <x:c r="H2367" s="104">
        <x:f>SUM(H2360:H2366)</x:f>
        <x:v>147412</x:v>
      </x:c>
      <x:c r="I2367" s="104"/>
      <x:c r="J2367" s="104">
        <x:f>SUM(J2360:J2366)</x:f>
        <x:v>1615</x:v>
      </x:c>
      <x:c r="K2367" s="104"/>
      <x:c r="L2367" s="104">
        <x:f>SUM(F2367,H2367,J2367)</x:f>
        <x:v>152028</x:v>
      </x:c>
      <x:c r="M2367" s="104"/>
      <x:c r="N2367" s="100"/>
    </x:row>
    <x:row r="2368" spans="1:14" s="5" customFormat="1" ht="19.5" customHeight="1">
      <x:c r="A2368" s="105"/>
      <x:c r="B2368" s="105"/>
      <x:c r="C2368" s="106"/>
      <x:c r="D2368" s="107"/>
      <x:c r="E2368" s="108"/>
      <x:c r="F2368" s="108"/>
      <x:c r="G2368" s="108"/>
      <x:c r="H2368" s="108"/>
      <x:c r="I2368" s="108"/>
      <x:c r="J2368" s="108"/>
      <x:c r="K2368" s="108"/>
      <x:c r="L2368" s="108"/>
      <x:c r="M2368" s="108"/>
      <x:c r="N2368" s="100"/>
    </x:row>
    <x:row r="2369" spans="1:14" s="5" customFormat="1" ht="23.899999999999999">
      <x:c r="A2369" s="113" t="s">
        <x:v>8</x:v>
      </x:c>
      <x:c r="B2369" s="96" t="s">
        <x:v>274</x:v>
      </x:c>
      <x:c r="C2369" s="97"/>
      <x:c r="D2369" s="98" t="s">
        <x:v>148</x:v>
      </x:c>
      <x:c r="E2369" s="99"/>
      <x:c r="F2369" s="99"/>
      <x:c r="G2369" s="99"/>
      <x:c r="H2369" s="99"/>
      <x:c r="I2369" s="99"/>
      <x:c r="J2369" s="99"/>
      <x:c r="K2369" s="99"/>
      <x:c r="L2369" s="99"/>
      <x:c r="M2369" s="99"/>
      <x:c r="N2369" s="100"/>
    </x:row>
    <x:row r="2370" spans="1:14" s="5" customFormat="1" ht="19.5" customHeight="1">
      <x:c r="A2370" s="101" t="s">
        <x:v>862</x:v>
      </x:c>
      <x:c r="B2370" s="101" t="s">
        <x:v>662</x:v>
      </x:c>
      <x:c r="C2370" s="102">
        <x:v>0.19</x:v>
      </x:c>
      <x:c r="D2370" s="103" t="s">
        <x:v>250</x:v>
      </x:c>
      <x:c r="E2370" s="104"/>
      <x:c r="F2370" s="104"/>
      <x:c r="G2370" s="104">
        <x:f>G2360</x:f>
        <x:v>148510</x:v>
      </x:c>
      <x:c r="H2370" s="104">
        <x:f>INT(C2370*G2370)</x:f>
        <x:v>28216</x:v>
      </x:c>
      <x:c r="I2370" s="104"/>
      <x:c r="J2370" s="104"/>
      <x:c r="K2370" s="104">
        <x:f t="shared" ref="K2370:L2376" si="424">SUM(E2370,G2370,I2370)</x:f>
        <x:v>148510</x:v>
      </x:c>
      <x:c r="L2370" s="104">
        <x:f t="shared" si="424"/>
        <x:v>28216</x:v>
      </x:c>
      <x:c r="M2370" s="104"/>
      <x:c r="N2370" s="100"/>
    </x:row>
    <x:row r="2371" spans="1:14" s="5" customFormat="1" ht="19.5" customHeight="1">
      <x:c r="A2371" s="101" t="s">
        <x:v>244</x:v>
      </x:c>
      <x:c r="B2371" s="101"/>
      <x:c r="C2371" s="102">
        <x:v>0.16600000000000001</x:v>
      </x:c>
      <x:c r="D2371" s="103" t="s">
        <x:v>250</x:v>
      </x:c>
      <x:c r="E2371" s="104"/>
      <x:c r="F2371" s="104"/>
      <x:c r="G2371" s="104">
        <x:f>G2361</x:f>
        <x:v>213333</x:v>
      </x:c>
      <x:c r="H2371" s="104">
        <x:f>INT(C2371*G2371)</x:f>
        <x:v>35413</x:v>
      </x:c>
      <x:c r="I2371" s="104"/>
      <x:c r="J2371" s="104"/>
      <x:c r="K2371" s="104">
        <x:f t="shared" si="424"/>
        <x:v>213333</x:v>
      </x:c>
      <x:c r="L2371" s="104">
        <x:f t="shared" si="424"/>
        <x:v>35413</x:v>
      </x:c>
      <x:c r="M2371" s="104"/>
      <x:c r="N2371" s="100"/>
    </x:row>
    <x:row r="2372" spans="1:14" s="5" customFormat="1" ht="19.5" customHeight="1">
      <x:c r="A2372" s="101" t="s">
        <x:v>862</x:v>
      </x:c>
      <x:c r="B2372" s="101" t="s">
        <x:v>648</x:v>
      </x:c>
      <x:c r="C2372" s="102">
        <x:v>0.66400000000000003</x:v>
      </x:c>
      <x:c r="D2372" s="103" t="s">
        <x:v>250</x:v>
      </x:c>
      <x:c r="E2372" s="104"/>
      <x:c r="F2372" s="104"/>
      <x:c r="G2372" s="104">
        <x:f>G2362</x:f>
        <x:v>148510</x:v>
      </x:c>
      <x:c r="H2372" s="104">
        <x:f>INT(C2372*G2372)</x:f>
        <x:v>98610</x:v>
      </x:c>
      <x:c r="I2372" s="104"/>
      <x:c r="J2372" s="104"/>
      <x:c r="K2372" s="104">
        <x:f t="shared" si="424"/>
        <x:v>148510</x:v>
      </x:c>
      <x:c r="L2372" s="104">
        <x:f t="shared" si="424"/>
        <x:v>98610</x:v>
      </x:c>
      <x:c r="M2372" s="104"/>
      <x:c r="N2372" s="100"/>
    </x:row>
    <x:row r="2373" spans="1:14" s="5" customFormat="1" ht="19.5" customHeight="1">
      <x:c r="A2373" s="101" t="s">
        <x:v>417</x:v>
      </x:c>
      <x:c r="B2373" s="101"/>
      <x:c r="C2373" s="102">
        <x:v>1.335</x:v>
      </x:c>
      <x:c r="D2373" s="103" t="s">
        <x:v>220</x:v>
      </x:c>
      <x:c r="E2373" s="104"/>
      <x:c r="F2373" s="104"/>
      <x:c r="G2373" s="104"/>
      <x:c r="H2373" s="104"/>
      <x:c r="I2373" s="104">
        <x:f>I2363</x:f>
        <x:v>607</x:v>
      </x:c>
      <x:c r="J2373" s="104">
        <x:f>INT(C2373*I2373)</x:f>
        <x:v>810</x:v>
      </x:c>
      <x:c r="K2373" s="104">
        <x:f t="shared" si="424"/>
        <x:v>607</x:v>
      </x:c>
      <x:c r="L2373" s="104">
        <x:f t="shared" si="424"/>
        <x:v>810</x:v>
      </x:c>
      <x:c r="M2373" s="104"/>
      <x:c r="N2373" s="100"/>
    </x:row>
    <x:row r="2374" spans="1:14" s="5" customFormat="1" ht="19.5" customHeight="1">
      <x:c r="A2374" s="101" t="s">
        <x:v>330</x:v>
      </x:c>
      <x:c r="B2374" s="101"/>
      <x:c r="C2374" s="101">
        <x:v>0.93400000000000005</x:v>
      </x:c>
      <x:c r="D2374" s="103" t="s">
        <x:v>291</x:v>
      </x:c>
      <x:c r="E2374" s="104">
        <x:f>E2364</x:f>
        <x:v>1664</x:v>
      </x:c>
      <x:c r="F2374" s="104">
        <x:f>INT(C2374*E2374)</x:f>
        <x:v>1554</x:v>
      </x:c>
      <x:c r="G2374" s="104"/>
      <x:c r="H2374" s="104"/>
      <x:c r="I2374" s="104"/>
      <x:c r="J2374" s="104"/>
      <x:c r="K2374" s="104">
        <x:f t="shared" si="424"/>
        <x:v>1664</x:v>
      </x:c>
      <x:c r="L2374" s="104">
        <x:f t="shared" si="424"/>
        <x:v>1554</x:v>
      </x:c>
      <x:c r="M2374" s="104"/>
      <x:c r="N2374" s="100"/>
    </x:row>
    <x:row r="2375" spans="1:14" s="5" customFormat="1" ht="19.5" customHeight="1">
      <x:c r="A2375" s="101" t="s">
        <x:v>249</x:v>
      </x:c>
      <x:c r="B2375" s="101"/>
      <x:c r="C2375" s="102">
        <x:v>0.38700000000000001</x:v>
      </x:c>
      <x:c r="D2375" s="103" t="s">
        <x:v>291</x:v>
      </x:c>
      <x:c r="E2375" s="104">
        <x:f>E2365</x:f>
        <x:v>2864</x:v>
      </x:c>
      <x:c r="F2375" s="104">
        <x:f>INT(C2375*E2375)</x:f>
        <x:v>1108</x:v>
      </x:c>
      <x:c r="G2375" s="111"/>
      <x:c r="H2375" s="104"/>
      <x:c r="I2375" s="111"/>
      <x:c r="J2375" s="104"/>
      <x:c r="K2375" s="104">
        <x:f t="shared" si="424"/>
        <x:v>2864</x:v>
      </x:c>
      <x:c r="L2375" s="104">
        <x:f t="shared" si="424"/>
        <x:v>1108</x:v>
      </x:c>
      <x:c r="M2375" s="104"/>
      <x:c r="N2375" s="100"/>
    </x:row>
    <x:row r="2376" spans="1:14" s="5" customFormat="1" ht="19.5" customHeight="1">
      <x:c r="A2376" s="101" t="s">
        <x:v>565</x:v>
      </x:c>
      <x:c r="B2376" s="101" t="str">
        <x:f>B2366</x:f>
        <x:v>트럭탑재형크레인 15톤</x:v>
      </x:c>
      <x:c r="C2376" s="102">
        <x:v>0.5</x:v>
      </x:c>
      <x:c r="D2376" s="103" t="s">
        <x:v>196</x:v>
      </x:c>
      <x:c r="E2376" s="104">
        <x:f>E2366</x:f>
        <x:v>1334</x:v>
      </x:c>
      <x:c r="F2376" s="104">
        <x:f>INT(C2376*E2376)</x:f>
        <x:v>667</x:v>
      </x:c>
      <x:c r="G2376" s="104">
        <x:f>G2366</x:f>
        <x:v>2643</x:v>
      </x:c>
      <x:c r="H2376" s="104">
        <x:f>INT(C2376*G2376)</x:f>
        <x:v>1321</x:v>
      </x:c>
      <x:c r="I2376" s="104">
        <x:f>I2366</x:f>
        <x:v>1808</x:v>
      </x:c>
      <x:c r="J2376" s="104">
        <x:f>INT(C2376*I2376)</x:f>
        <x:v>904</x:v>
      </x:c>
      <x:c r="K2376" s="104">
        <x:f t="shared" si="424"/>
        <x:v>5785</x:v>
      </x:c>
      <x:c r="L2376" s="104">
        <x:f t="shared" si="424"/>
        <x:v>2892</x:v>
      </x:c>
      <x:c r="M2376" s="104"/>
      <x:c r="N2376" s="100"/>
    </x:row>
    <x:row r="2377" spans="1:14" s="5" customFormat="1" ht="19.5" customHeight="1">
      <x:c r="A2377" s="101" t="s">
        <x:v>533</x:v>
      </x:c>
      <x:c r="B2377" s="101"/>
      <x:c r="C2377" s="102"/>
      <x:c r="D2377" s="103"/>
      <x:c r="E2377" s="104"/>
      <x:c r="F2377" s="104">
        <x:f>SUM(F2370:F2376)</x:f>
        <x:v>3329</x:v>
      </x:c>
      <x:c r="G2377" s="104"/>
      <x:c r="H2377" s="104">
        <x:f>SUM(H2370:H2376)</x:f>
        <x:v>163560</x:v>
      </x:c>
      <x:c r="I2377" s="104"/>
      <x:c r="J2377" s="104">
        <x:f>SUM(J2370:J2376)</x:f>
        <x:v>1714</x:v>
      </x:c>
      <x:c r="K2377" s="104"/>
      <x:c r="L2377" s="104">
        <x:f>SUM(F2377,H2377,J2377)</x:f>
        <x:v>168603</x:v>
      </x:c>
      <x:c r="M2377" s="104"/>
      <x:c r="N2377" s="100"/>
    </x:row>
    <x:row r="2378" spans="1:14" s="5" customFormat="1" ht="19.5" customHeight="1">
      <x:c r="A2378" s="105"/>
      <x:c r="B2378" s="105"/>
      <x:c r="C2378" s="106"/>
      <x:c r="D2378" s="107"/>
      <x:c r="E2378" s="108"/>
      <x:c r="F2378" s="108"/>
      <x:c r="G2378" s="108"/>
      <x:c r="H2378" s="108"/>
      <x:c r="I2378" s="108"/>
      <x:c r="J2378" s="108"/>
      <x:c r="K2378" s="108"/>
      <x:c r="L2378" s="108"/>
      <x:c r="M2378" s="108"/>
      <x:c r="N2378" s="100"/>
    </x:row>
    <x:row r="2379" spans="1:14" s="5" customFormat="1" ht="23.899999999999999">
      <x:c r="A2379" s="113" t="s">
        <x:v>1321</x:v>
      </x:c>
      <x:c r="B2379" s="96" t="s">
        <x:v>202</x:v>
      </x:c>
      <x:c r="C2379" s="97"/>
      <x:c r="D2379" s="98" t="s">
        <x:v>148</x:v>
      </x:c>
      <x:c r="E2379" s="99"/>
      <x:c r="F2379" s="99"/>
      <x:c r="G2379" s="99"/>
      <x:c r="H2379" s="99"/>
      <x:c r="I2379" s="99"/>
      <x:c r="J2379" s="99"/>
      <x:c r="K2379" s="99"/>
      <x:c r="L2379" s="99"/>
      <x:c r="M2379" s="99"/>
      <x:c r="N2379" s="100"/>
    </x:row>
    <x:row r="2380" spans="1:14" s="5" customFormat="1" ht="19.5" customHeight="1">
      <x:c r="A2380" s="101" t="s">
        <x:v>862</x:v>
      </x:c>
      <x:c r="B2380" s="101" t="s">
        <x:v>662</x:v>
      </x:c>
      <x:c r="C2380" s="102">
        <x:v>0.22</x:v>
      </x:c>
      <x:c r="D2380" s="103" t="s">
        <x:v>250</x:v>
      </x:c>
      <x:c r="E2380" s="104"/>
      <x:c r="F2380" s="104"/>
      <x:c r="G2380" s="104">
        <x:f>G2370</x:f>
        <x:v>148510</x:v>
      </x:c>
      <x:c r="H2380" s="104">
        <x:f>INT(C2380*G2380)</x:f>
        <x:v>32672</x:v>
      </x:c>
      <x:c r="I2380" s="104"/>
      <x:c r="J2380" s="104"/>
      <x:c r="K2380" s="104">
        <x:f t="shared" ref="K2380:L2386" si="425">SUM(E2380,G2380,I2380)</x:f>
        <x:v>148510</x:v>
      </x:c>
      <x:c r="L2380" s="104">
        <x:f t="shared" si="425"/>
        <x:v>32672</x:v>
      </x:c>
      <x:c r="M2380" s="104"/>
      <x:c r="N2380" s="100"/>
    </x:row>
    <x:row r="2381" spans="1:14" s="5" customFormat="1" ht="19.5" customHeight="1">
      <x:c r="A2381" s="101" t="s">
        <x:v>244</x:v>
      </x:c>
      <x:c r="B2381" s="101"/>
      <x:c r="C2381" s="102">
        <x:v>0.20999999999999999</x:v>
      </x:c>
      <x:c r="D2381" s="103" t="s">
        <x:v>250</x:v>
      </x:c>
      <x:c r="E2381" s="104"/>
      <x:c r="F2381" s="104"/>
      <x:c r="G2381" s="104">
        <x:f>G2371</x:f>
        <x:v>213333</x:v>
      </x:c>
      <x:c r="H2381" s="104">
        <x:f>INT(C2381*G2381)</x:f>
        <x:v>44799</x:v>
      </x:c>
      <x:c r="I2381" s="104"/>
      <x:c r="J2381" s="104"/>
      <x:c r="K2381" s="104">
        <x:f t="shared" si="425"/>
        <x:v>213333</x:v>
      </x:c>
      <x:c r="L2381" s="104">
        <x:f t="shared" si="425"/>
        <x:v>44799</x:v>
      </x:c>
      <x:c r="M2381" s="104"/>
      <x:c r="N2381" s="100"/>
    </x:row>
    <x:row r="2382" spans="1:14" s="5" customFormat="1" ht="19.5" customHeight="1">
      <x:c r="A2382" s="101" t="s">
        <x:v>862</x:v>
      </x:c>
      <x:c r="B2382" s="101" t="s">
        <x:v>648</x:v>
      </x:c>
      <x:c r="C2382" s="102">
        <x:v>0.83999999999999997</x:v>
      </x:c>
      <x:c r="D2382" s="103" t="s">
        <x:v>250</x:v>
      </x:c>
      <x:c r="E2382" s="104"/>
      <x:c r="F2382" s="104"/>
      <x:c r="G2382" s="104">
        <x:f>G2372</x:f>
        <x:v>148510</x:v>
      </x:c>
      <x:c r="H2382" s="104">
        <x:f>INT(C2382*G2382)</x:f>
        <x:v>124748</x:v>
      </x:c>
      <x:c r="I2382" s="104"/>
      <x:c r="J2382" s="104"/>
      <x:c r="K2382" s="104">
        <x:f t="shared" si="425"/>
        <x:v>148510</x:v>
      </x:c>
      <x:c r="L2382" s="104">
        <x:f t="shared" si="425"/>
        <x:v>124748</x:v>
      </x:c>
      <x:c r="M2382" s="104"/>
      <x:c r="N2382" s="100"/>
    </x:row>
    <x:row r="2383" spans="1:14" s="5" customFormat="1" ht="19.5" customHeight="1">
      <x:c r="A2383" s="101" t="s">
        <x:v>417</x:v>
      </x:c>
      <x:c r="B2383" s="101"/>
      <x:c r="C2383" s="102">
        <x:v>1.6799999999999999</x:v>
      </x:c>
      <x:c r="D2383" s="103" t="s">
        <x:v>220</x:v>
      </x:c>
      <x:c r="E2383" s="104"/>
      <x:c r="F2383" s="104"/>
      <x:c r="G2383" s="104"/>
      <x:c r="H2383" s="104"/>
      <x:c r="I2383" s="104">
        <x:f>I2373</x:f>
        <x:v>607</x:v>
      </x:c>
      <x:c r="J2383" s="104">
        <x:f>INT(C2383*I2383)</x:f>
        <x:v>1019</x:v>
      </x:c>
      <x:c r="K2383" s="104">
        <x:f t="shared" si="425"/>
        <x:v>607</x:v>
      </x:c>
      <x:c r="L2383" s="104">
        <x:f t="shared" si="425"/>
        <x:v>1019</x:v>
      </x:c>
      <x:c r="M2383" s="104"/>
      <x:c r="N2383" s="100"/>
    </x:row>
    <x:row r="2384" spans="1:14" s="5" customFormat="1" ht="19.5" customHeight="1">
      <x:c r="A2384" s="101" t="s">
        <x:v>330</x:v>
      </x:c>
      <x:c r="B2384" s="101"/>
      <x:c r="C2384" s="101">
        <x:v>1.1759999999999999</x:v>
      </x:c>
      <x:c r="D2384" s="103" t="s">
        <x:v>291</x:v>
      </x:c>
      <x:c r="E2384" s="104">
        <x:f>E2374</x:f>
        <x:v>1664</x:v>
      </x:c>
      <x:c r="F2384" s="104">
        <x:f>INT(C2384*E2384)</x:f>
        <x:v>1956</x:v>
      </x:c>
      <x:c r="G2384" s="104"/>
      <x:c r="H2384" s="104"/>
      <x:c r="I2384" s="104"/>
      <x:c r="J2384" s="104"/>
      <x:c r="K2384" s="104">
        <x:f t="shared" si="425"/>
        <x:v>1664</x:v>
      </x:c>
      <x:c r="L2384" s="104">
        <x:f t="shared" si="425"/>
        <x:v>1956</x:v>
      </x:c>
      <x:c r="M2384" s="104"/>
      <x:c r="N2384" s="100"/>
    </x:row>
    <x:row r="2385" spans="1:14" s="5" customFormat="1" ht="19.5" customHeight="1">
      <x:c r="A2385" s="101" t="s">
        <x:v>249</x:v>
      </x:c>
      <x:c r="B2385" s="101"/>
      <x:c r="C2385" s="102">
        <x:v>0.48699999999999999</x:v>
      </x:c>
      <x:c r="D2385" s="103" t="s">
        <x:v>291</x:v>
      </x:c>
      <x:c r="E2385" s="104">
        <x:f>E2375</x:f>
        <x:v>2864</x:v>
      </x:c>
      <x:c r="F2385" s="104">
        <x:f>INT(C2385*E2385)</x:f>
        <x:v>1394</x:v>
      </x:c>
      <x:c r="G2385" s="111"/>
      <x:c r="H2385" s="104"/>
      <x:c r="I2385" s="111"/>
      <x:c r="J2385" s="104"/>
      <x:c r="K2385" s="104">
        <x:f t="shared" si="425"/>
        <x:v>2864</x:v>
      </x:c>
      <x:c r="L2385" s="104">
        <x:f t="shared" si="425"/>
        <x:v>1394</x:v>
      </x:c>
      <x:c r="M2385" s="104"/>
      <x:c r="N2385" s="100"/>
    </x:row>
    <x:row r="2386" spans="1:14" s="5" customFormat="1" ht="19.5" customHeight="1">
      <x:c r="A2386" s="101" t="s">
        <x:v>565</x:v>
      </x:c>
      <x:c r="B2386" s="101" t="str">
        <x:f>B2376</x:f>
        <x:v>트럭탑재형크레인 15톤</x:v>
      </x:c>
      <x:c r="C2386" s="102">
        <x:v>0.5</x:v>
      </x:c>
      <x:c r="D2386" s="103" t="s">
        <x:v>196</x:v>
      </x:c>
      <x:c r="E2386" s="104">
        <x:f>기계단가산출목록!F13</x:f>
        <x:v>1334</x:v>
      </x:c>
      <x:c r="F2386" s="104">
        <x:f>INT(C2386*E2386)</x:f>
        <x:v>667</x:v>
      </x:c>
      <x:c r="G2386" s="104">
        <x:f>기계단가산출목록!G13</x:f>
        <x:v>2643</x:v>
      </x:c>
      <x:c r="H2386" s="104">
        <x:f>INT(C2386*G2386)</x:f>
        <x:v>1321</x:v>
      </x:c>
      <x:c r="I2386" s="104">
        <x:f>기계단가산출목록!H13</x:f>
        <x:v>1808</x:v>
      </x:c>
      <x:c r="J2386" s="104">
        <x:f>INT(C2386*I2386)</x:f>
        <x:v>904</x:v>
      </x:c>
      <x:c r="K2386" s="104">
        <x:f t="shared" si="425"/>
        <x:v>5785</x:v>
      </x:c>
      <x:c r="L2386" s="104">
        <x:f t="shared" si="425"/>
        <x:v>2892</x:v>
      </x:c>
      <x:c r="M2386" s="104"/>
      <x:c r="N2386" s="100"/>
    </x:row>
    <x:row r="2387" spans="1:14" s="5" customFormat="1" ht="19.5" customHeight="1">
      <x:c r="A2387" s="101" t="s">
        <x:v>533</x:v>
      </x:c>
      <x:c r="B2387" s="101"/>
      <x:c r="C2387" s="102"/>
      <x:c r="D2387" s="103"/>
      <x:c r="E2387" s="104"/>
      <x:c r="F2387" s="104">
        <x:f>SUM(F2380:F2386)</x:f>
        <x:v>4017</x:v>
      </x:c>
      <x:c r="G2387" s="104"/>
      <x:c r="H2387" s="104">
        <x:f>SUM(H2380:H2386)</x:f>
        <x:v>203540</x:v>
      </x:c>
      <x:c r="I2387" s="104"/>
      <x:c r="J2387" s="104">
        <x:f>SUM(J2380:J2386)</x:f>
        <x:v>1923</x:v>
      </x:c>
      <x:c r="K2387" s="104"/>
      <x:c r="L2387" s="104">
        <x:f>SUM(F2387,H2387,J2387)</x:f>
        <x:v>209480</x:v>
      </x:c>
      <x:c r="M2387" s="104"/>
      <x:c r="N2387" s="100"/>
    </x:row>
    <x:row r="2388" spans="1:14" s="5" customFormat="1" ht="19.5" customHeight="1">
      <x:c r="A2388" s="105"/>
      <x:c r="B2388" s="105"/>
      <x:c r="C2388" s="106"/>
      <x:c r="D2388" s="107"/>
      <x:c r="E2388" s="108"/>
      <x:c r="F2388" s="108"/>
      <x:c r="G2388" s="108"/>
      <x:c r="H2388" s="108"/>
      <x:c r="I2388" s="108"/>
      <x:c r="J2388" s="108"/>
      <x:c r="K2388" s="108"/>
      <x:c r="L2388" s="108"/>
      <x:c r="M2388" s="108"/>
      <x:c r="N2388" s="100"/>
    </x:row>
    <x:row r="2389" spans="1:14" s="5" customFormat="1" ht="23.899999999999999">
      <x:c r="A2389" s="113" t="s">
        <x:v>1358</x:v>
      </x:c>
      <x:c r="B2389" s="96" t="s">
        <x:v>159</x:v>
      </x:c>
      <x:c r="C2389" s="97"/>
      <x:c r="D2389" s="98" t="s">
        <x:v>148</x:v>
      </x:c>
      <x:c r="E2389" s="99"/>
      <x:c r="F2389" s="99"/>
      <x:c r="G2389" s="99"/>
      <x:c r="H2389" s="99"/>
      <x:c r="I2389" s="99"/>
      <x:c r="J2389" s="99"/>
      <x:c r="K2389" s="99"/>
      <x:c r="L2389" s="99"/>
      <x:c r="M2389" s="99"/>
      <x:c r="N2389" s="100"/>
    </x:row>
    <x:row r="2390" spans="1:14" s="5" customFormat="1" ht="19.5" customHeight="1">
      <x:c r="A2390" s="101" t="s">
        <x:v>862</x:v>
      </x:c>
      <x:c r="B2390" s="101" t="s">
        <x:v>662</x:v>
      </x:c>
      <x:c r="C2390" s="102">
        <x:v>0.25</x:v>
      </x:c>
      <x:c r="D2390" s="103" t="s">
        <x:v>250</x:v>
      </x:c>
      <x:c r="E2390" s="104"/>
      <x:c r="F2390" s="104"/>
      <x:c r="G2390" s="104">
        <x:f>G2380</x:f>
        <x:v>148510</x:v>
      </x:c>
      <x:c r="H2390" s="104">
        <x:f>INT(C2390*G2390)</x:f>
        <x:v>37127</x:v>
      </x:c>
      <x:c r="I2390" s="104"/>
      <x:c r="J2390" s="104"/>
      <x:c r="K2390" s="104">
        <x:f t="shared" ref="K2390:L2396" si="426">SUM(E2390,G2390,I2390)</x:f>
        <x:v>148510</x:v>
      </x:c>
      <x:c r="L2390" s="104">
        <x:f t="shared" si="426"/>
        <x:v>37127</x:v>
      </x:c>
      <x:c r="M2390" s="104"/>
      <x:c r="N2390" s="100"/>
    </x:row>
    <x:row r="2391" spans="1:14" s="5" customFormat="1" ht="19.5" customHeight="1">
      <x:c r="A2391" s="101" t="s">
        <x:v>244</x:v>
      </x:c>
      <x:c r="B2391" s="101"/>
      <x:c r="C2391" s="102">
        <x:v>0.311</x:v>
      </x:c>
      <x:c r="D2391" s="103" t="s">
        <x:v>250</x:v>
      </x:c>
      <x:c r="E2391" s="104"/>
      <x:c r="F2391" s="104"/>
      <x:c r="G2391" s="104">
        <x:f>G2381</x:f>
        <x:v>213333</x:v>
      </x:c>
      <x:c r="H2391" s="104">
        <x:f>INT(C2391*G2391)</x:f>
        <x:v>66346</x:v>
      </x:c>
      <x:c r="I2391" s="104"/>
      <x:c r="J2391" s="104"/>
      <x:c r="K2391" s="104">
        <x:f t="shared" si="426"/>
        <x:v>213333</x:v>
      </x:c>
      <x:c r="L2391" s="104">
        <x:f t="shared" si="426"/>
        <x:v>66346</x:v>
      </x:c>
      <x:c r="M2391" s="104"/>
      <x:c r="N2391" s="100"/>
    </x:row>
    <x:row r="2392" spans="1:14" s="5" customFormat="1" ht="19.5" customHeight="1">
      <x:c r="A2392" s="101" t="s">
        <x:v>862</x:v>
      </x:c>
      <x:c r="B2392" s="101" t="s">
        <x:v>648</x:v>
      </x:c>
      <x:c r="C2392" s="102">
        <x:v>1.244</x:v>
      </x:c>
      <x:c r="D2392" s="103" t="s">
        <x:v>250</x:v>
      </x:c>
      <x:c r="E2392" s="104"/>
      <x:c r="F2392" s="104"/>
      <x:c r="G2392" s="104">
        <x:f>G2382</x:f>
        <x:v>148510</x:v>
      </x:c>
      <x:c r="H2392" s="104">
        <x:f>INT(C2392*G2392)</x:f>
        <x:v>184746</x:v>
      </x:c>
      <x:c r="I2392" s="104"/>
      <x:c r="J2392" s="104"/>
      <x:c r="K2392" s="104">
        <x:f t="shared" si="426"/>
        <x:v>148510</x:v>
      </x:c>
      <x:c r="L2392" s="104">
        <x:f t="shared" si="426"/>
        <x:v>184746</x:v>
      </x:c>
      <x:c r="M2392" s="104"/>
      <x:c r="N2392" s="100"/>
    </x:row>
    <x:row r="2393" spans="1:14" s="5" customFormat="1" ht="19.5" customHeight="1">
      <x:c r="A2393" s="101" t="s">
        <x:v>417</x:v>
      </x:c>
      <x:c r="B2393" s="101"/>
      <x:c r="C2393" s="102">
        <x:v>2.492</x:v>
      </x:c>
      <x:c r="D2393" s="103" t="s">
        <x:v>220</x:v>
      </x:c>
      <x:c r="E2393" s="104"/>
      <x:c r="F2393" s="104"/>
      <x:c r="G2393" s="104"/>
      <x:c r="H2393" s="104"/>
      <x:c r="I2393" s="104">
        <x:f>I2383</x:f>
        <x:v>607</x:v>
      </x:c>
      <x:c r="J2393" s="104">
        <x:f>INT(C2393*I2393)</x:f>
        <x:v>1512</x:v>
      </x:c>
      <x:c r="K2393" s="104">
        <x:f t="shared" si="426"/>
        <x:v>607</x:v>
      </x:c>
      <x:c r="L2393" s="104">
        <x:f t="shared" si="426"/>
        <x:v>1512</x:v>
      </x:c>
      <x:c r="M2393" s="104"/>
      <x:c r="N2393" s="100"/>
    </x:row>
    <x:row r="2394" spans="1:14" s="5" customFormat="1" ht="19.5" customHeight="1">
      <x:c r="A2394" s="101" t="s">
        <x:v>330</x:v>
      </x:c>
      <x:c r="B2394" s="101"/>
      <x:c r="C2394" s="101">
        <x:v>1.744</x:v>
      </x:c>
      <x:c r="D2394" s="103" t="s">
        <x:v>291</x:v>
      </x:c>
      <x:c r="E2394" s="104">
        <x:f>E2384</x:f>
        <x:v>1664</x:v>
      </x:c>
      <x:c r="F2394" s="104">
        <x:f>INT(C2394*E2394)</x:f>
        <x:v>2902</x:v>
      </x:c>
      <x:c r="G2394" s="104"/>
      <x:c r="H2394" s="104"/>
      <x:c r="I2394" s="104"/>
      <x:c r="J2394" s="104"/>
      <x:c r="K2394" s="104">
        <x:f t="shared" si="426"/>
        <x:v>1664</x:v>
      </x:c>
      <x:c r="L2394" s="104">
        <x:f t="shared" si="426"/>
        <x:v>2902</x:v>
      </x:c>
      <x:c r="M2394" s="104"/>
      <x:c r="N2394" s="100"/>
    </x:row>
    <x:row r="2395" spans="1:14" s="5" customFormat="1" ht="19.5" customHeight="1">
      <x:c r="A2395" s="101" t="s">
        <x:v>249</x:v>
      </x:c>
      <x:c r="B2395" s="101"/>
      <x:c r="C2395" s="102">
        <x:v>0.72199999999999998</x:v>
      </x:c>
      <x:c r="D2395" s="103" t="s">
        <x:v>291</x:v>
      </x:c>
      <x:c r="E2395" s="104">
        <x:f>E2385</x:f>
        <x:v>2864</x:v>
      </x:c>
      <x:c r="F2395" s="104">
        <x:f>INT(C2395*E2395)</x:f>
        <x:v>2067</x:v>
      </x:c>
      <x:c r="G2395" s="111"/>
      <x:c r="H2395" s="104"/>
      <x:c r="I2395" s="111"/>
      <x:c r="J2395" s="104"/>
      <x:c r="K2395" s="104">
        <x:f t="shared" si="426"/>
        <x:v>2864</x:v>
      </x:c>
      <x:c r="L2395" s="104">
        <x:f t="shared" si="426"/>
        <x:v>2067</x:v>
      </x:c>
      <x:c r="M2395" s="104"/>
      <x:c r="N2395" s="100"/>
    </x:row>
    <x:row r="2396" spans="1:14" s="5" customFormat="1" ht="19.5" customHeight="1">
      <x:c r="A2396" s="101" t="s">
        <x:v>565</x:v>
      </x:c>
      <x:c r="B2396" s="101" t="s">
        <x:v>1042</x:v>
      </x:c>
      <x:c r="C2396" s="102">
        <x:v>0.5</x:v>
      </x:c>
      <x:c r="D2396" s="103" t="s">
        <x:v>196</x:v>
      </x:c>
      <x:c r="E2396" s="104">
        <x:f>기계단가산출목록!F14</x:f>
        <x:v>964</x:v>
      </x:c>
      <x:c r="F2396" s="104">
        <x:f>INT(C2396*E2396)</x:f>
        <x:v>482</x:v>
      </x:c>
      <x:c r="G2396" s="104">
        <x:f>기계단가산출목록!G14</x:f>
        <x:v>3589</x:v>
      </x:c>
      <x:c r="H2396" s="104">
        <x:f>INT(C2396*G2396)</x:f>
        <x:v>1794</x:v>
      </x:c>
      <x:c r="I2396" s="104">
        <x:f>기계단가산출목록!H14</x:f>
        <x:v>4114</x:v>
      </x:c>
      <x:c r="J2396" s="104">
        <x:f>INT(C2396*I2396)</x:f>
        <x:v>2057</x:v>
      </x:c>
      <x:c r="K2396" s="104">
        <x:f t="shared" si="426"/>
        <x:v>8667</x:v>
      </x:c>
      <x:c r="L2396" s="104">
        <x:f t="shared" si="426"/>
        <x:v>4333</x:v>
      </x:c>
      <x:c r="M2396" s="104"/>
      <x:c r="N2396" s="100"/>
    </x:row>
    <x:row r="2397" spans="1:14" s="5" customFormat="1" ht="19.5" customHeight="1">
      <x:c r="A2397" s="101" t="s">
        <x:v>533</x:v>
      </x:c>
      <x:c r="B2397" s="101"/>
      <x:c r="C2397" s="102"/>
      <x:c r="D2397" s="103"/>
      <x:c r="E2397" s="104"/>
      <x:c r="F2397" s="104">
        <x:f>SUM(F2390:F2396)</x:f>
        <x:v>5451</x:v>
      </x:c>
      <x:c r="G2397" s="104"/>
      <x:c r="H2397" s="104">
        <x:f>SUM(H2390:H2396)</x:f>
        <x:v>290013</x:v>
      </x:c>
      <x:c r="I2397" s="104"/>
      <x:c r="J2397" s="104">
        <x:f>SUM(J2390:J2396)</x:f>
        <x:v>3569</x:v>
      </x:c>
      <x:c r="K2397" s="104"/>
      <x:c r="L2397" s="104">
        <x:f>SUM(F2397,H2397,J2397)</x:f>
        <x:v>299033</x:v>
      </x:c>
      <x:c r="M2397" s="104"/>
      <x:c r="N2397" s="100"/>
    </x:row>
    <x:row r="2398" spans="1:14" s="5" customFormat="1" ht="19.5" customHeight="1">
      <x:c r="A2398" s="105"/>
      <x:c r="B2398" s="105"/>
      <x:c r="C2398" s="106"/>
      <x:c r="D2398" s="107"/>
      <x:c r="E2398" s="108"/>
      <x:c r="F2398" s="108"/>
      <x:c r="G2398" s="108"/>
      <x:c r="H2398" s="108"/>
      <x:c r="I2398" s="108"/>
      <x:c r="J2398" s="108"/>
      <x:c r="K2398" s="108"/>
      <x:c r="L2398" s="108"/>
      <x:c r="M2398" s="108"/>
      <x:c r="N2398" s="100"/>
    </x:row>
    <x:row r="2399" spans="1:14" s="5" customFormat="1" ht="23.899999999999999">
      <x:c r="A2399" s="113" t="s">
        <x:v>21</x:v>
      </x:c>
      <x:c r="B2399" s="96" t="s">
        <x:v>263</x:v>
      </x:c>
      <x:c r="C2399" s="97"/>
      <x:c r="D2399" s="98" t="s">
        <x:v>148</x:v>
      </x:c>
      <x:c r="E2399" s="99"/>
      <x:c r="F2399" s="99"/>
      <x:c r="G2399" s="99"/>
      <x:c r="H2399" s="99"/>
      <x:c r="I2399" s="99"/>
      <x:c r="J2399" s="99"/>
      <x:c r="K2399" s="99"/>
      <x:c r="L2399" s="99"/>
      <x:c r="M2399" s="99"/>
      <x:c r="N2399" s="100"/>
    </x:row>
    <x:row r="2400" spans="1:14" s="5" customFormat="1" ht="19.5" customHeight="1">
      <x:c r="A2400" s="101" t="s">
        <x:v>862</x:v>
      </x:c>
      <x:c r="B2400" s="101" t="s">
        <x:v>662</x:v>
      </x:c>
      <x:c r="C2400" s="102">
        <x:v>0.28000000000000003</x:v>
      </x:c>
      <x:c r="D2400" s="103" t="s">
        <x:v>250</x:v>
      </x:c>
      <x:c r="E2400" s="104"/>
      <x:c r="F2400" s="104"/>
      <x:c r="G2400" s="104">
        <x:f>G2390</x:f>
        <x:v>148510</x:v>
      </x:c>
      <x:c r="H2400" s="104">
        <x:f>INT(C2400*G2400)</x:f>
        <x:v>41582</x:v>
      </x:c>
      <x:c r="I2400" s="104"/>
      <x:c r="J2400" s="104"/>
      <x:c r="K2400" s="104">
        <x:f t="shared" ref="K2400:L2406" si="427">SUM(E2400,G2400,I2400)</x:f>
        <x:v>148510</x:v>
      </x:c>
      <x:c r="L2400" s="104">
        <x:f t="shared" si="427"/>
        <x:v>41582</x:v>
      </x:c>
      <x:c r="M2400" s="104"/>
      <x:c r="N2400" s="100"/>
    </x:row>
    <x:row r="2401" spans="1:14" s="5" customFormat="1" ht="19.5" customHeight="1">
      <x:c r="A2401" s="101" t="s">
        <x:v>244</x:v>
      </x:c>
      <x:c r="B2401" s="101"/>
      <x:c r="C2401" s="102">
        <x:v>0.52200000000000002</x:v>
      </x:c>
      <x:c r="D2401" s="103" t="s">
        <x:v>250</x:v>
      </x:c>
      <x:c r="E2401" s="104"/>
      <x:c r="F2401" s="104"/>
      <x:c r="G2401" s="104">
        <x:f>G2391</x:f>
        <x:v>213333</x:v>
      </x:c>
      <x:c r="H2401" s="104">
        <x:f>INT(C2401*G2401)</x:f>
        <x:v>111359</x:v>
      </x:c>
      <x:c r="I2401" s="104"/>
      <x:c r="J2401" s="104"/>
      <x:c r="K2401" s="104">
        <x:f t="shared" si="427"/>
        <x:v>213333</x:v>
      </x:c>
      <x:c r="L2401" s="104">
        <x:f t="shared" si="427"/>
        <x:v>111359</x:v>
      </x:c>
      <x:c r="M2401" s="104"/>
      <x:c r="N2401" s="100"/>
    </x:row>
    <x:row r="2402" spans="1:14" s="5" customFormat="1" ht="19.5" customHeight="1">
      <x:c r="A2402" s="101" t="s">
        <x:v>862</x:v>
      </x:c>
      <x:c r="B2402" s="101" t="s">
        <x:v>648</x:v>
      </x:c>
      <x:c r="C2402" s="102">
        <x:v>2.0880000000000001</x:v>
      </x:c>
      <x:c r="D2402" s="103" t="s">
        <x:v>250</x:v>
      </x:c>
      <x:c r="E2402" s="104"/>
      <x:c r="F2402" s="104"/>
      <x:c r="G2402" s="104">
        <x:f>G2392</x:f>
        <x:v>148510</x:v>
      </x:c>
      <x:c r="H2402" s="104">
        <x:f>INT(C2402*G2402)</x:f>
        <x:v>310088</x:v>
      </x:c>
      <x:c r="I2402" s="104"/>
      <x:c r="J2402" s="104"/>
      <x:c r="K2402" s="104">
        <x:f t="shared" si="427"/>
        <x:v>148510</x:v>
      </x:c>
      <x:c r="L2402" s="104">
        <x:f t="shared" si="427"/>
        <x:v>310088</x:v>
      </x:c>
      <x:c r="M2402" s="104"/>
      <x:c r="N2402" s="100"/>
    </x:row>
    <x:row r="2403" spans="1:14" s="5" customFormat="1" ht="19.5" customHeight="1">
      <x:c r="A2403" s="101" t="s">
        <x:v>417</x:v>
      </x:c>
      <x:c r="B2403" s="101"/>
      <x:c r="C2403" s="102">
        <x:v>4.1769999999999996</x:v>
      </x:c>
      <x:c r="D2403" s="103" t="s">
        <x:v>220</x:v>
      </x:c>
      <x:c r="E2403" s="104"/>
      <x:c r="F2403" s="104"/>
      <x:c r="G2403" s="104"/>
      <x:c r="H2403" s="104"/>
      <x:c r="I2403" s="104">
        <x:f>I2393</x:f>
        <x:v>607</x:v>
      </x:c>
      <x:c r="J2403" s="104">
        <x:f>INT(C2403*I2403)</x:f>
        <x:v>2535</x:v>
      </x:c>
      <x:c r="K2403" s="104">
        <x:f t="shared" si="427"/>
        <x:v>607</x:v>
      </x:c>
      <x:c r="L2403" s="104">
        <x:f t="shared" si="427"/>
        <x:v>2535</x:v>
      </x:c>
      <x:c r="M2403" s="104"/>
      <x:c r="N2403" s="100"/>
    </x:row>
    <x:row r="2404" spans="1:14" s="5" customFormat="1" ht="19.5" customHeight="1">
      <x:c r="A2404" s="101" t="s">
        <x:v>330</x:v>
      </x:c>
      <x:c r="B2404" s="101"/>
      <x:c r="C2404" s="101">
        <x:v>2.923</x:v>
      </x:c>
      <x:c r="D2404" s="103" t="s">
        <x:v>291</x:v>
      </x:c>
      <x:c r="E2404" s="104">
        <x:f>E2394</x:f>
        <x:v>1664</x:v>
      </x:c>
      <x:c r="F2404" s="104">
        <x:f>INT(C2404*E2404)</x:f>
        <x:v>4863</x:v>
      </x:c>
      <x:c r="G2404" s="104"/>
      <x:c r="H2404" s="104"/>
      <x:c r="I2404" s="104"/>
      <x:c r="J2404" s="104"/>
      <x:c r="K2404" s="104">
        <x:f t="shared" si="427"/>
        <x:v>1664</x:v>
      </x:c>
      <x:c r="L2404" s="104">
        <x:f t="shared" si="427"/>
        <x:v>4863</x:v>
      </x:c>
      <x:c r="M2404" s="104"/>
      <x:c r="N2404" s="100"/>
    </x:row>
    <x:row r="2405" spans="1:14" s="5" customFormat="1" ht="19.5" customHeight="1">
      <x:c r="A2405" s="101" t="s">
        <x:v>249</x:v>
      </x:c>
      <x:c r="B2405" s="101"/>
      <x:c r="C2405" s="102">
        <x:v>1.2110000000000001</x:v>
      </x:c>
      <x:c r="D2405" s="103" t="s">
        <x:v>291</x:v>
      </x:c>
      <x:c r="E2405" s="104">
        <x:f>E2395</x:f>
        <x:v>2864</x:v>
      </x:c>
      <x:c r="F2405" s="104">
        <x:f>INT(C2405*E2405)</x:f>
        <x:v>3468</x:v>
      </x:c>
      <x:c r="G2405" s="111"/>
      <x:c r="H2405" s="104"/>
      <x:c r="I2405" s="111"/>
      <x:c r="J2405" s="104"/>
      <x:c r="K2405" s="104">
        <x:f t="shared" si="427"/>
        <x:v>2864</x:v>
      </x:c>
      <x:c r="L2405" s="104">
        <x:f t="shared" si="427"/>
        <x:v>3468</x:v>
      </x:c>
      <x:c r="M2405" s="104"/>
      <x:c r="N2405" s="100"/>
    </x:row>
    <x:row r="2406" spans="1:14" s="5" customFormat="1" ht="19.5" customHeight="1">
      <x:c r="A2406" s="101" t="s">
        <x:v>565</x:v>
      </x:c>
      <x:c r="B2406" s="101" t="s">
        <x:v>1042</x:v>
      </x:c>
      <x:c r="C2406" s="102">
        <x:v>0.5</x:v>
      </x:c>
      <x:c r="D2406" s="103" t="s">
        <x:v>196</x:v>
      </x:c>
      <x:c r="E2406" s="104">
        <x:f>기계단가산출목록!F15</x:f>
        <x:v>1107</x:v>
      </x:c>
      <x:c r="F2406" s="104">
        <x:f>INT(C2406*E2406)</x:f>
        <x:v>553</x:v>
      </x:c>
      <x:c r="G2406" s="104">
        <x:f>기계단가산출목록!G15</x:f>
        <x:v>4121</x:v>
      </x:c>
      <x:c r="H2406" s="104">
        <x:f>INT(C2406*G2406)</x:f>
        <x:v>2060</x:v>
      </x:c>
      <x:c r="I2406" s="104">
        <x:f>기계단가산출목록!H15</x:f>
        <x:v>4723</x:v>
      </x:c>
      <x:c r="J2406" s="104">
        <x:f>INT(C2406*I2406)</x:f>
        <x:v>2361</x:v>
      </x:c>
      <x:c r="K2406" s="104">
        <x:f t="shared" si="427"/>
        <x:v>9951</x:v>
      </x:c>
      <x:c r="L2406" s="104">
        <x:f t="shared" si="427"/>
        <x:v>4974</x:v>
      </x:c>
      <x:c r="M2406" s="104"/>
      <x:c r="N2406" s="100"/>
    </x:row>
    <x:row r="2407" spans="1:14" s="5" customFormat="1" ht="19.5" customHeight="1">
      <x:c r="A2407" s="101" t="s">
        <x:v>533</x:v>
      </x:c>
      <x:c r="B2407" s="101"/>
      <x:c r="C2407" s="102"/>
      <x:c r="D2407" s="103"/>
      <x:c r="E2407" s="104"/>
      <x:c r="F2407" s="104">
        <x:f>SUM(F2400:F2406)</x:f>
        <x:v>8884</x:v>
      </x:c>
      <x:c r="G2407" s="104"/>
      <x:c r="H2407" s="104">
        <x:f>SUM(H2400:H2406)</x:f>
        <x:v>465089</x:v>
      </x:c>
      <x:c r="I2407" s="104"/>
      <x:c r="J2407" s="104">
        <x:f>SUM(J2400:J2406)</x:f>
        <x:v>4896</x:v>
      </x:c>
      <x:c r="K2407" s="104"/>
      <x:c r="L2407" s="104">
        <x:f>SUM(F2407,H2407,J2407)</x:f>
        <x:v>478869</x:v>
      </x:c>
      <x:c r="M2407" s="104"/>
      <x:c r="N2407" s="100"/>
    </x:row>
    <x:row r="2408" spans="1:14" s="5" customFormat="1" ht="19.5" customHeight="1">
      <x:c r="A2408" s="105"/>
      <x:c r="B2408" s="105"/>
      <x:c r="C2408" s="106"/>
      <x:c r="D2408" s="107"/>
      <x:c r="E2408" s="108"/>
      <x:c r="F2408" s="108"/>
      <x:c r="G2408" s="108"/>
      <x:c r="H2408" s="108"/>
      <x:c r="I2408" s="108"/>
      <x:c r="J2408" s="108"/>
      <x:c r="K2408" s="108"/>
      <x:c r="L2408" s="108"/>
      <x:c r="M2408" s="108"/>
      <x:c r="N2408" s="100"/>
    </x:row>
    <x:row r="2409" spans="1:14" s="5" customFormat="1" ht="23.899999999999999">
      <x:c r="A2409" s="113" t="s">
        <x:v>496</x:v>
      </x:c>
      <x:c r="B2409" s="96" t="s">
        <x:v>302</x:v>
      </x:c>
      <x:c r="C2409" s="97"/>
      <x:c r="D2409" s="98" t="s">
        <x:v>148</x:v>
      </x:c>
      <x:c r="E2409" s="99"/>
      <x:c r="F2409" s="99"/>
      <x:c r="G2409" s="99"/>
      <x:c r="H2409" s="99"/>
      <x:c r="I2409" s="99"/>
      <x:c r="J2409" s="99"/>
      <x:c r="K2409" s="99"/>
      <x:c r="L2409" s="99"/>
      <x:c r="M2409" s="99"/>
      <x:c r="N2409" s="100"/>
    </x:row>
    <x:row r="2410" spans="1:14" s="5" customFormat="1" ht="19.5" customHeight="1">
      <x:c r="A2410" s="101" t="s">
        <x:v>862</x:v>
      </x:c>
      <x:c r="B2410" s="101" t="s">
        <x:v>662</x:v>
      </x:c>
      <x:c r="C2410" s="102">
        <x:v>0.31</x:v>
      </x:c>
      <x:c r="D2410" s="103" t="s">
        <x:v>250</x:v>
      </x:c>
      <x:c r="E2410" s="104"/>
      <x:c r="F2410" s="104"/>
      <x:c r="G2410" s="104">
        <x:f>G2400</x:f>
        <x:v>148510</x:v>
      </x:c>
      <x:c r="H2410" s="104">
        <x:f>INT(C2410*G2410)</x:f>
        <x:v>46038</x:v>
      </x:c>
      <x:c r="I2410" s="104"/>
      <x:c r="J2410" s="104"/>
      <x:c r="K2410" s="104">
        <x:f t="shared" ref="K2410:L2416" si="428">SUM(E2410,G2410,I2410)</x:f>
        <x:v>148510</x:v>
      </x:c>
      <x:c r="L2410" s="104">
        <x:f t="shared" si="428"/>
        <x:v>46038</x:v>
      </x:c>
      <x:c r="M2410" s="104"/>
      <x:c r="N2410" s="100"/>
    </x:row>
    <x:row r="2411" spans="1:14" s="5" customFormat="1" ht="19.5" customHeight="1">
      <x:c r="A2411" s="101" t="s">
        <x:v>244</x:v>
      </x:c>
      <x:c r="B2411" s="101"/>
      <x:c r="C2411" s="102">
        <x:v>0.69799999999999995</x:v>
      </x:c>
      <x:c r="D2411" s="103" t="s">
        <x:v>250</x:v>
      </x:c>
      <x:c r="E2411" s="104"/>
      <x:c r="F2411" s="104"/>
      <x:c r="G2411" s="104">
        <x:f>G2401</x:f>
        <x:v>213333</x:v>
      </x:c>
      <x:c r="H2411" s="104">
        <x:f>INT(C2411*G2411)</x:f>
        <x:v>148906</x:v>
      </x:c>
      <x:c r="I2411" s="104"/>
      <x:c r="J2411" s="104"/>
      <x:c r="K2411" s="104">
        <x:f t="shared" si="428"/>
        <x:v>213333</x:v>
      </x:c>
      <x:c r="L2411" s="104">
        <x:f t="shared" si="428"/>
        <x:v>148906</x:v>
      </x:c>
      <x:c r="M2411" s="104"/>
      <x:c r="N2411" s="100"/>
    </x:row>
    <x:row r="2412" spans="1:14" s="5" customFormat="1" ht="19.5" customHeight="1">
      <x:c r="A2412" s="101" t="s">
        <x:v>862</x:v>
      </x:c>
      <x:c r="B2412" s="101" t="s">
        <x:v>648</x:v>
      </x:c>
      <x:c r="C2412" s="102">
        <x:v>2.7919999999999998</x:v>
      </x:c>
      <x:c r="D2412" s="103" t="s">
        <x:v>250</x:v>
      </x:c>
      <x:c r="E2412" s="104"/>
      <x:c r="F2412" s="104"/>
      <x:c r="G2412" s="104">
        <x:f>G2402</x:f>
        <x:v>148510</x:v>
      </x:c>
      <x:c r="H2412" s="104">
        <x:f>INT(C2412*G2412)</x:f>
        <x:v>414639</x:v>
      </x:c>
      <x:c r="I2412" s="104"/>
      <x:c r="J2412" s="104"/>
      <x:c r="K2412" s="104">
        <x:f t="shared" si="428"/>
        <x:v>148510</x:v>
      </x:c>
      <x:c r="L2412" s="104">
        <x:f t="shared" si="428"/>
        <x:v>414639</x:v>
      </x:c>
      <x:c r="M2412" s="104"/>
      <x:c r="N2412" s="100"/>
    </x:row>
    <x:row r="2413" spans="1:14" s="5" customFormat="1" ht="19.5" customHeight="1">
      <x:c r="A2413" s="101" t="s">
        <x:v>417</x:v>
      </x:c>
      <x:c r="B2413" s="101"/>
      <x:c r="C2413" s="102">
        <x:v>5.5860000000000003</x:v>
      </x:c>
      <x:c r="D2413" s="103" t="s">
        <x:v>220</x:v>
      </x:c>
      <x:c r="E2413" s="104"/>
      <x:c r="F2413" s="104"/>
      <x:c r="G2413" s="104"/>
      <x:c r="H2413" s="104"/>
      <x:c r="I2413" s="104">
        <x:f>I2403</x:f>
        <x:v>607</x:v>
      </x:c>
      <x:c r="J2413" s="104">
        <x:f>INT(C2413*I2413)</x:f>
        <x:v>3390</x:v>
      </x:c>
      <x:c r="K2413" s="104">
        <x:f t="shared" si="428"/>
        <x:v>607</x:v>
      </x:c>
      <x:c r="L2413" s="104">
        <x:f t="shared" si="428"/>
        <x:v>3390</x:v>
      </x:c>
      <x:c r="M2413" s="104"/>
      <x:c r="N2413" s="100"/>
    </x:row>
    <x:row r="2414" spans="1:14" s="5" customFormat="1" ht="19.5" customHeight="1">
      <x:c r="A2414" s="101" t="s">
        <x:v>330</x:v>
      </x:c>
      <x:c r="B2414" s="101"/>
      <x:c r="C2414" s="101">
        <x:v>3.9100000000000001</x:v>
      </x:c>
      <x:c r="D2414" s="103" t="s">
        <x:v>291</x:v>
      </x:c>
      <x:c r="E2414" s="104">
        <x:f>E2404</x:f>
        <x:v>1664</x:v>
      </x:c>
      <x:c r="F2414" s="104">
        <x:f>INT(C2414*E2414)</x:f>
        <x:v>6506</x:v>
      </x:c>
      <x:c r="G2414" s="104"/>
      <x:c r="H2414" s="104"/>
      <x:c r="I2414" s="104"/>
      <x:c r="J2414" s="104"/>
      <x:c r="K2414" s="104">
        <x:f t="shared" si="428"/>
        <x:v>1664</x:v>
      </x:c>
      <x:c r="L2414" s="104">
        <x:f t="shared" si="428"/>
        <x:v>6506</x:v>
      </x:c>
      <x:c r="M2414" s="104"/>
      <x:c r="N2414" s="100"/>
    </x:row>
    <x:row r="2415" spans="1:14" s="5" customFormat="1" ht="19.5" customHeight="1">
      <x:c r="A2415" s="101" t="s">
        <x:v>249</x:v>
      </x:c>
      <x:c r="B2415" s="101"/>
      <x:c r="C2415" s="102">
        <x:v>1.619</x:v>
      </x:c>
      <x:c r="D2415" s="103" t="s">
        <x:v>291</x:v>
      </x:c>
      <x:c r="E2415" s="104">
        <x:f>E2405</x:f>
        <x:v>2864</x:v>
      </x:c>
      <x:c r="F2415" s="104">
        <x:f>INT(C2415*E2415)</x:f>
        <x:v>4636</x:v>
      </x:c>
      <x:c r="G2415" s="111"/>
      <x:c r="H2415" s="104"/>
      <x:c r="I2415" s="111"/>
      <x:c r="J2415" s="104"/>
      <x:c r="K2415" s="104">
        <x:f t="shared" si="428"/>
        <x:v>2864</x:v>
      </x:c>
      <x:c r="L2415" s="104">
        <x:f t="shared" si="428"/>
        <x:v>4636</x:v>
      </x:c>
      <x:c r="M2415" s="104"/>
      <x:c r="N2415" s="100"/>
    </x:row>
    <x:row r="2416" spans="1:14" s="5" customFormat="1" ht="19.5" customHeight="1">
      <x:c r="A2416" s="101" t="s">
        <x:v>565</x:v>
      </x:c>
      <x:c r="B2416" s="101" t="s">
        <x:v>1056</x:v>
      </x:c>
      <x:c r="C2416" s="102">
        <x:v>0.5</x:v>
      </x:c>
      <x:c r="D2416" s="103" t="s">
        <x:v>196</x:v>
      </x:c>
      <x:c r="E2416" s="104">
        <x:f>기계단가산출목록!F16</x:f>
        <x:v>1623</x:v>
      </x:c>
      <x:c r="F2416" s="104">
        <x:f>INT(C2416*E2416)</x:f>
        <x:v>811</x:v>
      </x:c>
      <x:c r="G2416" s="104">
        <x:f>기계단가산출목록!G16</x:f>
        <x:v>4784</x:v>
      </x:c>
      <x:c r="H2416" s="104">
        <x:f>INT(C2416*G2416)</x:f>
        <x:v>2392</x:v>
      </x:c>
      <x:c r="I2416" s="104">
        <x:f>기계단가산출목록!H16</x:f>
        <x:v>5229</x:v>
      </x:c>
      <x:c r="J2416" s="104">
        <x:f>INT(C2416*I2416)</x:f>
        <x:v>2614</x:v>
      </x:c>
      <x:c r="K2416" s="104">
        <x:f t="shared" si="428"/>
        <x:v>11636</x:v>
      </x:c>
      <x:c r="L2416" s="104">
        <x:f t="shared" si="428"/>
        <x:v>5817</x:v>
      </x:c>
      <x:c r="M2416" s="104"/>
      <x:c r="N2416" s="100"/>
    </x:row>
    <x:row r="2417" spans="1:14" s="5" customFormat="1" ht="19.5" customHeight="1">
      <x:c r="A2417" s="101" t="s">
        <x:v>533</x:v>
      </x:c>
      <x:c r="B2417" s="101"/>
      <x:c r="C2417" s="102"/>
      <x:c r="D2417" s="103"/>
      <x:c r="E2417" s="104"/>
      <x:c r="F2417" s="104">
        <x:f>SUM(F2410:F2416)</x:f>
        <x:v>11953</x:v>
      </x:c>
      <x:c r="G2417" s="104"/>
      <x:c r="H2417" s="104">
        <x:f>SUM(H2410:H2416)</x:f>
        <x:v>611975</x:v>
      </x:c>
      <x:c r="I2417" s="104"/>
      <x:c r="J2417" s="104">
        <x:f>SUM(J2410:J2416)</x:f>
        <x:v>6004</x:v>
      </x:c>
      <x:c r="K2417" s="104"/>
      <x:c r="L2417" s="104">
        <x:f>SUM(F2417,H2417,J2417)</x:f>
        <x:v>629932</x:v>
      </x:c>
      <x:c r="M2417" s="104"/>
      <x:c r="N2417" s="100"/>
    </x:row>
    <x:row r="2418" spans="1:14" s="5" customFormat="1" ht="19.5" customHeight="1">
      <x:c r="A2418" s="105"/>
      <x:c r="B2418" s="105"/>
      <x:c r="C2418" s="106"/>
      <x:c r="D2418" s="107"/>
      <x:c r="E2418" s="108"/>
      <x:c r="F2418" s="108"/>
      <x:c r="G2418" s="108"/>
      <x:c r="H2418" s="108"/>
      <x:c r="I2418" s="108"/>
      <x:c r="J2418" s="108"/>
      <x:c r="K2418" s="108"/>
      <x:c r="L2418" s="108"/>
      <x:c r="M2418" s="108"/>
      <x:c r="N2418" s="100"/>
    </x:row>
    <x:row r="2419" spans="1:14" s="5" customFormat="1" ht="23.899999999999999">
      <x:c r="A2419" s="113" t="s">
        <x:v>1279</x:v>
      </x:c>
      <x:c r="B2419" s="96" t="s">
        <x:v>245</x:v>
      </x:c>
      <x:c r="C2419" s="97"/>
      <x:c r="D2419" s="98" t="s">
        <x:v>148</x:v>
      </x:c>
      <x:c r="E2419" s="99"/>
      <x:c r="F2419" s="99"/>
      <x:c r="G2419" s="99"/>
      <x:c r="H2419" s="99"/>
      <x:c r="I2419" s="99"/>
      <x:c r="J2419" s="99"/>
      <x:c r="K2419" s="99"/>
      <x:c r="L2419" s="99"/>
      <x:c r="M2419" s="99"/>
      <x:c r="N2419" s="100"/>
    </x:row>
    <x:row r="2420" spans="1:14" s="5" customFormat="1" ht="19.5" customHeight="1">
      <x:c r="A2420" s="101" t="s">
        <x:v>862</x:v>
      </x:c>
      <x:c r="B2420" s="101" t="s">
        <x:v>662</x:v>
      </x:c>
      <x:c r="C2420" s="102">
        <x:v>0.35999999999999999</x:v>
      </x:c>
      <x:c r="D2420" s="103" t="s">
        <x:v>250</x:v>
      </x:c>
      <x:c r="E2420" s="104"/>
      <x:c r="F2420" s="104"/>
      <x:c r="G2420" s="104">
        <x:f>G2410</x:f>
        <x:v>148510</x:v>
      </x:c>
      <x:c r="H2420" s="104">
        <x:f>INT(C2420*G2420)</x:f>
        <x:v>53463</x:v>
      </x:c>
      <x:c r="I2420" s="104"/>
      <x:c r="J2420" s="104"/>
      <x:c r="K2420" s="104">
        <x:f t="shared" ref="K2420:L2426" si="429">SUM(E2420,G2420,I2420)</x:f>
        <x:v>148510</x:v>
      </x:c>
      <x:c r="L2420" s="104">
        <x:f t="shared" si="429"/>
        <x:v>53463</x:v>
      </x:c>
      <x:c r="M2420" s="104"/>
      <x:c r="N2420" s="100"/>
    </x:row>
    <x:row r="2421" spans="1:14" s="5" customFormat="1" ht="19.5" customHeight="1">
      <x:c r="A2421" s="101" t="s">
        <x:v>244</x:v>
      </x:c>
      <x:c r="B2421" s="101"/>
      <x:c r="C2421" s="102">
        <x:v>1.028</x:v>
      </x:c>
      <x:c r="D2421" s="103" t="s">
        <x:v>250</x:v>
      </x:c>
      <x:c r="E2421" s="104"/>
      <x:c r="F2421" s="104"/>
      <x:c r="G2421" s="104">
        <x:f>G2411</x:f>
        <x:v>213333</x:v>
      </x:c>
      <x:c r="H2421" s="104">
        <x:f>INT(C2421*G2421)</x:f>
        <x:v>219306</x:v>
      </x:c>
      <x:c r="I2421" s="104"/>
      <x:c r="J2421" s="104"/>
      <x:c r="K2421" s="104">
        <x:f t="shared" si="429"/>
        <x:v>213333</x:v>
      </x:c>
      <x:c r="L2421" s="104">
        <x:f t="shared" si="429"/>
        <x:v>219306</x:v>
      </x:c>
      <x:c r="M2421" s="104"/>
      <x:c r="N2421" s="100"/>
    </x:row>
    <x:row r="2422" spans="1:14" s="5" customFormat="1" ht="19.5" customHeight="1">
      <x:c r="A2422" s="101" t="s">
        <x:v>862</x:v>
      </x:c>
      <x:c r="B2422" s="101" t="s">
        <x:v>648</x:v>
      </x:c>
      <x:c r="C2422" s="102">
        <x:v>4.1120000000000001</x:v>
      </x:c>
      <x:c r="D2422" s="103" t="s">
        <x:v>250</x:v>
      </x:c>
      <x:c r="E2422" s="104"/>
      <x:c r="F2422" s="104"/>
      <x:c r="G2422" s="104">
        <x:f>G2412</x:f>
        <x:v>148510</x:v>
      </x:c>
      <x:c r="H2422" s="104">
        <x:f>INT(C2422*G2422)</x:f>
        <x:v>610673</x:v>
      </x:c>
      <x:c r="I2422" s="104"/>
      <x:c r="J2422" s="104"/>
      <x:c r="K2422" s="104">
        <x:f t="shared" si="429"/>
        <x:v>148510</x:v>
      </x:c>
      <x:c r="L2422" s="104">
        <x:f t="shared" si="429"/>
        <x:v>610673</x:v>
      </x:c>
      <x:c r="M2422" s="104"/>
      <x:c r="N2422" s="100"/>
    </x:row>
    <x:row r="2423" spans="1:14" s="5" customFormat="1" ht="19.5" customHeight="1">
      <x:c r="A2423" s="101" t="s">
        <x:v>417</x:v>
      </x:c>
      <x:c r="B2423" s="101"/>
      <x:c r="C2423" s="102">
        <x:v>8.2260000000000009</x:v>
      </x:c>
      <x:c r="D2423" s="103" t="s">
        <x:v>220</x:v>
      </x:c>
      <x:c r="E2423" s="104"/>
      <x:c r="F2423" s="104"/>
      <x:c r="G2423" s="104"/>
      <x:c r="H2423" s="104"/>
      <x:c r="I2423" s="104">
        <x:f>I2413</x:f>
        <x:v>607</x:v>
      </x:c>
      <x:c r="J2423" s="104">
        <x:f>INT(C2423*I2423)</x:f>
        <x:v>4993</x:v>
      </x:c>
      <x:c r="K2423" s="104">
        <x:f t="shared" si="429"/>
        <x:v>607</x:v>
      </x:c>
      <x:c r="L2423" s="104">
        <x:f t="shared" si="429"/>
        <x:v>4993</x:v>
      </x:c>
      <x:c r="M2423" s="104"/>
      <x:c r="N2423" s="100"/>
    </x:row>
    <x:row r="2424" spans="1:14" s="5" customFormat="1" ht="19.5" customHeight="1">
      <x:c r="A2424" s="101" t="s">
        <x:v>330</x:v>
      </x:c>
      <x:c r="B2424" s="101"/>
      <x:c r="C2424" s="101">
        <x:v>5.758</x:v>
      </x:c>
      <x:c r="D2424" s="103" t="s">
        <x:v>291</x:v>
      </x:c>
      <x:c r="E2424" s="104">
        <x:f>E2414</x:f>
        <x:v>1664</x:v>
      </x:c>
      <x:c r="F2424" s="104">
        <x:f>INT(C2424*E2424)</x:f>
        <x:v>9581</x:v>
      </x:c>
      <x:c r="G2424" s="104"/>
      <x:c r="H2424" s="104"/>
      <x:c r="I2424" s="104"/>
      <x:c r="J2424" s="104"/>
      <x:c r="K2424" s="104">
        <x:f t="shared" si="429"/>
        <x:v>1664</x:v>
      </x:c>
      <x:c r="L2424" s="104">
        <x:f t="shared" si="429"/>
        <x:v>9581</x:v>
      </x:c>
      <x:c r="M2424" s="104"/>
      <x:c r="N2424" s="100"/>
    </x:row>
    <x:row r="2425" spans="1:14" s="5" customFormat="1" ht="19.5" customHeight="1">
      <x:c r="A2425" s="101" t="s">
        <x:v>249</x:v>
      </x:c>
      <x:c r="B2425" s="101"/>
      <x:c r="C2425" s="102">
        <x:v>2.3849999999999998</x:v>
      </x:c>
      <x:c r="D2425" s="103" t="s">
        <x:v>291</x:v>
      </x:c>
      <x:c r="E2425" s="104">
        <x:f>E2415</x:f>
        <x:v>2864</x:v>
      </x:c>
      <x:c r="F2425" s="104">
        <x:f>INT(C2425*E2425)</x:f>
        <x:v>6830</x:v>
      </x:c>
      <x:c r="G2425" s="111"/>
      <x:c r="H2425" s="104"/>
      <x:c r="I2425" s="111"/>
      <x:c r="J2425" s="104"/>
      <x:c r="K2425" s="104">
        <x:f t="shared" si="429"/>
        <x:v>2864</x:v>
      </x:c>
      <x:c r="L2425" s="104">
        <x:f t="shared" si="429"/>
        <x:v>6830</x:v>
      </x:c>
      <x:c r="M2425" s="104"/>
      <x:c r="N2425" s="100"/>
    </x:row>
    <x:row r="2426" spans="1:14" s="5" customFormat="1" ht="19.5" customHeight="1">
      <x:c r="A2426" s="101" t="s">
        <x:v>565</x:v>
      </x:c>
      <x:c r="B2426" s="101" t="s">
        <x:v>1116</x:v>
      </x:c>
      <x:c r="C2426" s="102">
        <x:v>0.5</x:v>
      </x:c>
      <x:c r="D2426" s="103" t="s">
        <x:v>196</x:v>
      </x:c>
      <x:c r="E2426" s="104">
        <x:f>기계단가산출목록!F18</x:f>
        <x:v>2778</x:v>
      </x:c>
      <x:c r="F2426" s="104">
        <x:f>INT(C2426*E2426)</x:f>
        <x:v>1389</x:v>
      </x:c>
      <x:c r="G2426" s="104">
        <x:f>기계단가산출목록!G18</x:f>
        <x:v>5583</x:v>
      </x:c>
      <x:c r="H2426" s="104">
        <x:f>INT(C2426*G2426)</x:f>
        <x:v>2791</x:v>
      </x:c>
      <x:c r="I2426" s="104">
        <x:f>기계단가산출목록!H18</x:f>
        <x:v>9839</x:v>
      </x:c>
      <x:c r="J2426" s="104">
        <x:f>INT(C2426*I2426)</x:f>
        <x:v>4919</x:v>
      </x:c>
      <x:c r="K2426" s="104">
        <x:f t="shared" si="429"/>
        <x:v>18200</x:v>
      </x:c>
      <x:c r="L2426" s="104">
        <x:f t="shared" si="429"/>
        <x:v>9099</x:v>
      </x:c>
      <x:c r="M2426" s="104"/>
      <x:c r="N2426" s="100"/>
    </x:row>
    <x:row r="2427" spans="1:14" s="5" customFormat="1" ht="19.5" customHeight="1">
      <x:c r="A2427" s="101" t="s">
        <x:v>533</x:v>
      </x:c>
      <x:c r="B2427" s="101"/>
      <x:c r="C2427" s="102"/>
      <x:c r="D2427" s="103"/>
      <x:c r="E2427" s="104"/>
      <x:c r="F2427" s="104">
        <x:f>SUM(F2420:F2426)</x:f>
        <x:v>17800</x:v>
      </x:c>
      <x:c r="G2427" s="104"/>
      <x:c r="H2427" s="104">
        <x:f>SUM(H2420:H2426)</x:f>
        <x:v>886233</x:v>
      </x:c>
      <x:c r="I2427" s="104"/>
      <x:c r="J2427" s="104">
        <x:f>SUM(J2420:J2426)</x:f>
        <x:v>9912</x:v>
      </x:c>
      <x:c r="K2427" s="104"/>
      <x:c r="L2427" s="104">
        <x:f>SUM(F2427,H2427,J2427)</x:f>
        <x:v>913945</x:v>
      </x:c>
      <x:c r="M2427" s="104"/>
      <x:c r="N2427" s="100"/>
    </x:row>
    <x:row r="2428" spans="1:14" s="5" customFormat="1" ht="19.5" customHeight="1">
      <x:c r="A2428" s="105"/>
      <x:c r="B2428" s="105"/>
      <x:c r="C2428" s="106"/>
      <x:c r="D2428" s="107"/>
      <x:c r="E2428" s="108"/>
      <x:c r="F2428" s="108"/>
      <x:c r="G2428" s="108"/>
      <x:c r="H2428" s="108"/>
      <x:c r="I2428" s="108"/>
      <x:c r="J2428" s="108"/>
      <x:c r="K2428" s="108"/>
      <x:c r="L2428" s="108"/>
      <x:c r="M2428" s="108"/>
      <x:c r="N2428" s="100"/>
    </x:row>
    <x:row r="2429" spans="1:14" s="5" customFormat="1" ht="23.899999999999999">
      <x:c r="A2429" s="113" t="s">
        <x:v>32</x:v>
      </x:c>
      <x:c r="B2429" s="96" t="s">
        <x:v>180</x:v>
      </x:c>
      <x:c r="C2429" s="97"/>
      <x:c r="D2429" s="98" t="s">
        <x:v>148</x:v>
      </x:c>
      <x:c r="E2429" s="99"/>
      <x:c r="F2429" s="99"/>
      <x:c r="G2429" s="99"/>
      <x:c r="H2429" s="99"/>
      <x:c r="I2429" s="99"/>
      <x:c r="J2429" s="99"/>
      <x:c r="K2429" s="99"/>
      <x:c r="L2429" s="99"/>
      <x:c r="M2429" s="99"/>
      <x:c r="N2429" s="100"/>
    </x:row>
    <x:row r="2430" spans="1:14" s="5" customFormat="1" ht="19.5" customHeight="1">
      <x:c r="A2430" s="101" t="s">
        <x:v>862</x:v>
      </x:c>
      <x:c r="B2430" s="101" t="s">
        <x:v>662</x:v>
      </x:c>
      <x:c r="C2430" s="102">
        <x:v>0.38</x:v>
      </x:c>
      <x:c r="D2430" s="103" t="s">
        <x:v>250</x:v>
      </x:c>
      <x:c r="E2430" s="104"/>
      <x:c r="F2430" s="104"/>
      <x:c r="G2430" s="104">
        <x:f>G2420</x:f>
        <x:v>148510</x:v>
      </x:c>
      <x:c r="H2430" s="104">
        <x:f>INT(C2430*G2430)</x:f>
        <x:v>56433</x:v>
      </x:c>
      <x:c r="I2430" s="104"/>
      <x:c r="J2430" s="104"/>
      <x:c r="K2430" s="104">
        <x:f t="shared" ref="K2430:L2436" si="430">SUM(E2430,G2430,I2430)</x:f>
        <x:v>148510</x:v>
      </x:c>
      <x:c r="L2430" s="104">
        <x:f t="shared" si="430"/>
        <x:v>56433</x:v>
      </x:c>
      <x:c r="M2430" s="104"/>
      <x:c r="N2430" s="100"/>
    </x:row>
    <x:row r="2431" spans="1:14" s="5" customFormat="1" ht="19.5" customHeight="1">
      <x:c r="A2431" s="101" t="s">
        <x:v>244</x:v>
      </x:c>
      <x:c r="B2431" s="101"/>
      <x:c r="C2431" s="102">
        <x:v>1.27</x:v>
      </x:c>
      <x:c r="D2431" s="103" t="s">
        <x:v>250</x:v>
      </x:c>
      <x:c r="E2431" s="104"/>
      <x:c r="F2431" s="104"/>
      <x:c r="G2431" s="104">
        <x:f>G2421</x:f>
        <x:v>213333</x:v>
      </x:c>
      <x:c r="H2431" s="104">
        <x:f>INT(C2431*G2431)</x:f>
        <x:v>270932</x:v>
      </x:c>
      <x:c r="I2431" s="104"/>
      <x:c r="J2431" s="104"/>
      <x:c r="K2431" s="104">
        <x:f t="shared" si="430"/>
        <x:v>213333</x:v>
      </x:c>
      <x:c r="L2431" s="104">
        <x:f t="shared" si="430"/>
        <x:v>270932</x:v>
      </x:c>
      <x:c r="M2431" s="104"/>
      <x:c r="N2431" s="100"/>
    </x:row>
    <x:row r="2432" spans="1:14" s="5" customFormat="1" ht="19.5" customHeight="1">
      <x:c r="A2432" s="101" t="s">
        <x:v>862</x:v>
      </x:c>
      <x:c r="B2432" s="101" t="s">
        <x:v>648</x:v>
      </x:c>
      <x:c r="C2432" s="102">
        <x:v>5.0800000000000001</x:v>
      </x:c>
      <x:c r="D2432" s="103" t="s">
        <x:v>250</x:v>
      </x:c>
      <x:c r="E2432" s="104"/>
      <x:c r="F2432" s="104"/>
      <x:c r="G2432" s="104">
        <x:f>G2422</x:f>
        <x:v>148510</x:v>
      </x:c>
      <x:c r="H2432" s="104">
        <x:f>INT(C2432*G2432)</x:f>
        <x:v>754430</x:v>
      </x:c>
      <x:c r="I2432" s="104"/>
      <x:c r="J2432" s="104"/>
      <x:c r="K2432" s="104">
        <x:f t="shared" si="430"/>
        <x:v>148510</x:v>
      </x:c>
      <x:c r="L2432" s="104">
        <x:f t="shared" si="430"/>
        <x:v>754430</x:v>
      </x:c>
      <x:c r="M2432" s="104"/>
      <x:c r="N2432" s="100"/>
    </x:row>
    <x:row r="2433" spans="1:14" s="5" customFormat="1" ht="19.5" customHeight="1">
      <x:c r="A2433" s="101" t="s">
        <x:v>417</x:v>
      </x:c>
      <x:c r="B2433" s="101"/>
      <x:c r="C2433" s="102">
        <x:v>10.167</x:v>
      </x:c>
      <x:c r="D2433" s="103" t="s">
        <x:v>220</x:v>
      </x:c>
      <x:c r="E2433" s="104"/>
      <x:c r="F2433" s="104"/>
      <x:c r="G2433" s="104"/>
      <x:c r="H2433" s="104"/>
      <x:c r="I2433" s="104">
        <x:f>I2423</x:f>
        <x:v>607</x:v>
      </x:c>
      <x:c r="J2433" s="104">
        <x:f>INT(C2433*I2433)</x:f>
        <x:v>6171</x:v>
      </x:c>
      <x:c r="K2433" s="104">
        <x:f t="shared" si="430"/>
        <x:v>607</x:v>
      </x:c>
      <x:c r="L2433" s="104">
        <x:f t="shared" si="430"/>
        <x:v>6171</x:v>
      </x:c>
      <x:c r="M2433" s="104"/>
      <x:c r="N2433" s="100"/>
    </x:row>
    <x:row r="2434" spans="1:14" s="5" customFormat="1" ht="19.5" customHeight="1">
      <x:c r="A2434" s="101" t="s">
        <x:v>330</x:v>
      </x:c>
      <x:c r="B2434" s="101"/>
      <x:c r="C2434" s="101">
        <x:v>7.1159999999999997</x:v>
      </x:c>
      <x:c r="D2434" s="103" t="s">
        <x:v>291</x:v>
      </x:c>
      <x:c r="E2434" s="104">
        <x:f>E2424</x:f>
        <x:v>1664</x:v>
      </x:c>
      <x:c r="F2434" s="104">
        <x:f>INT(C2434*E2434)</x:f>
        <x:v>11841</x:v>
      </x:c>
      <x:c r="G2434" s="104"/>
      <x:c r="H2434" s="104"/>
      <x:c r="I2434" s="104"/>
      <x:c r="J2434" s="104"/>
      <x:c r="K2434" s="104">
        <x:f t="shared" si="430"/>
        <x:v>1664</x:v>
      </x:c>
      <x:c r="L2434" s="104">
        <x:f t="shared" si="430"/>
        <x:v>11841</x:v>
      </x:c>
      <x:c r="M2434" s="104"/>
      <x:c r="N2434" s="100"/>
    </x:row>
    <x:row r="2435" spans="1:14" s="5" customFormat="1" ht="19.5" customHeight="1">
      <x:c r="A2435" s="101" t="s">
        <x:v>249</x:v>
      </x:c>
      <x:c r="B2435" s="101"/>
      <x:c r="C2435" s="102">
        <x:v>2.948</x:v>
      </x:c>
      <x:c r="D2435" s="103" t="s">
        <x:v>291</x:v>
      </x:c>
      <x:c r="E2435" s="104">
        <x:f>E2425</x:f>
        <x:v>2864</x:v>
      </x:c>
      <x:c r="F2435" s="104">
        <x:f>INT(C2435*E2435)</x:f>
        <x:v>8443</x:v>
      </x:c>
      <x:c r="G2435" s="111"/>
      <x:c r="H2435" s="104"/>
      <x:c r="I2435" s="111"/>
      <x:c r="J2435" s="104"/>
      <x:c r="K2435" s="104">
        <x:f t="shared" si="430"/>
        <x:v>2864</x:v>
      </x:c>
      <x:c r="L2435" s="104">
        <x:f t="shared" si="430"/>
        <x:v>8443</x:v>
      </x:c>
      <x:c r="M2435" s="104"/>
      <x:c r="N2435" s="100"/>
    </x:row>
    <x:row r="2436" spans="1:14" s="5" customFormat="1" ht="19.5" customHeight="1">
      <x:c r="A2436" s="101" t="s">
        <x:v>565</x:v>
      </x:c>
      <x:c r="B2436" s="101" t="str">
        <x:f>B2426</x:f>
        <x:v>타이어크레인 50톤</x:v>
      </x:c>
      <x:c r="C2436" s="102">
        <x:v>0.5</x:v>
      </x:c>
      <x:c r="D2436" s="103" t="s">
        <x:v>196</x:v>
      </x:c>
      <x:c r="E2436" s="104">
        <x:f>E2426</x:f>
        <x:v>2778</x:v>
      </x:c>
      <x:c r="F2436" s="104">
        <x:f>INT(C2436*E2436)</x:f>
        <x:v>1389</x:v>
      </x:c>
      <x:c r="G2436" s="104">
        <x:f>G2426</x:f>
        <x:v>5583</x:v>
      </x:c>
      <x:c r="H2436" s="104">
        <x:f>INT(C2436*G2436)</x:f>
        <x:v>2791</x:v>
      </x:c>
      <x:c r="I2436" s="104">
        <x:f>I2426</x:f>
        <x:v>9839</x:v>
      </x:c>
      <x:c r="J2436" s="104">
        <x:f>INT(C2436*I2436)</x:f>
        <x:v>4919</x:v>
      </x:c>
      <x:c r="K2436" s="104">
        <x:f t="shared" si="430"/>
        <x:v>18200</x:v>
      </x:c>
      <x:c r="L2436" s="104">
        <x:f t="shared" si="430"/>
        <x:v>9099</x:v>
      </x:c>
      <x:c r="M2436" s="104"/>
      <x:c r="N2436" s="100"/>
    </x:row>
    <x:row r="2437" spans="1:14" s="5" customFormat="1" ht="19.5" customHeight="1">
      <x:c r="A2437" s="101" t="s">
        <x:v>533</x:v>
      </x:c>
      <x:c r="B2437" s="101"/>
      <x:c r="C2437" s="102"/>
      <x:c r="D2437" s="103"/>
      <x:c r="E2437" s="104"/>
      <x:c r="F2437" s="104">
        <x:f>SUM(F2430:F2436)</x:f>
        <x:v>21673</x:v>
      </x:c>
      <x:c r="G2437" s="104"/>
      <x:c r="H2437" s="104">
        <x:f>SUM(H2430:H2436)</x:f>
        <x:v>1084586</x:v>
      </x:c>
      <x:c r="I2437" s="104"/>
      <x:c r="J2437" s="104">
        <x:f>SUM(J2430:J2436)</x:f>
        <x:v>11090</x:v>
      </x:c>
      <x:c r="K2437" s="104"/>
      <x:c r="L2437" s="104">
        <x:f>SUM(F2437,H2437,J2437)</x:f>
        <x:v>1117349</x:v>
      </x:c>
      <x:c r="M2437" s="104"/>
      <x:c r="N2437" s="100"/>
    </x:row>
    <x:row r="2438" spans="1:14" s="5" customFormat="1" ht="19.5" customHeight="1">
      <x:c r="A2438" s="105"/>
      <x:c r="B2438" s="105"/>
      <x:c r="C2438" s="106"/>
      <x:c r="D2438" s="107"/>
      <x:c r="E2438" s="108"/>
      <x:c r="F2438" s="108"/>
      <x:c r="G2438" s="108"/>
      <x:c r="H2438" s="108"/>
      <x:c r="I2438" s="108"/>
      <x:c r="J2438" s="108"/>
      <x:c r="K2438" s="108"/>
      <x:c r="L2438" s="108"/>
      <x:c r="M2438" s="108"/>
      <x:c r="N2438" s="100"/>
    </x:row>
    <x:row r="2439" spans="1:14" s="5" customFormat="1" ht="23.899999999999999">
      <x:c r="A2439" s="113" t="s">
        <x:v>1324</x:v>
      </x:c>
      <x:c r="B2439" s="96" t="s">
        <x:v>259</x:v>
      </x:c>
      <x:c r="C2439" s="97"/>
      <x:c r="D2439" s="98" t="s">
        <x:v>148</x:v>
      </x:c>
      <x:c r="E2439" s="99"/>
      <x:c r="F2439" s="99"/>
      <x:c r="G2439" s="99"/>
      <x:c r="H2439" s="99"/>
      <x:c r="I2439" s="99"/>
      <x:c r="J2439" s="99"/>
      <x:c r="K2439" s="99"/>
      <x:c r="L2439" s="99"/>
      <x:c r="M2439" s="99"/>
      <x:c r="N2439" s="100"/>
    </x:row>
    <x:row r="2440" spans="1:14" s="5" customFormat="1" ht="19.5" customHeight="1">
      <x:c r="A2440" s="101" t="s">
        <x:v>862</x:v>
      </x:c>
      <x:c r="B2440" s="101" t="s">
        <x:v>662</x:v>
      </x:c>
      <x:c r="C2440" s="102">
        <x:v>0.40000000000000002</x:v>
      </x:c>
      <x:c r="D2440" s="103" t="s">
        <x:v>250</x:v>
      </x:c>
      <x:c r="E2440" s="104"/>
      <x:c r="F2440" s="104"/>
      <x:c r="G2440" s="104">
        <x:f>G2430</x:f>
        <x:v>148510</x:v>
      </x:c>
      <x:c r="H2440" s="104">
        <x:f>INT(C2440*G2440)</x:f>
        <x:v>59404</x:v>
      </x:c>
      <x:c r="I2440" s="104"/>
      <x:c r="J2440" s="104"/>
      <x:c r="K2440" s="104">
        <x:f t="shared" ref="K2440:L2446" si="431">SUM(E2440,G2440,I2440)</x:f>
        <x:v>148510</x:v>
      </x:c>
      <x:c r="L2440" s="104">
        <x:f t="shared" si="431"/>
        <x:v>59404</x:v>
      </x:c>
      <x:c r="M2440" s="104"/>
      <x:c r="N2440" s="100"/>
    </x:row>
    <x:row r="2441" spans="1:14" s="5" customFormat="1" ht="19.5" customHeight="1">
      <x:c r="A2441" s="101" t="s">
        <x:v>244</x:v>
      </x:c>
      <x:c r="B2441" s="101"/>
      <x:c r="C2441" s="102">
        <x:v>1.6339999999999999</x:v>
      </x:c>
      <x:c r="D2441" s="103" t="s">
        <x:v>250</x:v>
      </x:c>
      <x:c r="E2441" s="104"/>
      <x:c r="F2441" s="104"/>
      <x:c r="G2441" s="104">
        <x:f>G2431</x:f>
        <x:v>213333</x:v>
      </x:c>
      <x:c r="H2441" s="104">
        <x:f>INT(C2441*G2441)</x:f>
        <x:v>348586</x:v>
      </x:c>
      <x:c r="I2441" s="104"/>
      <x:c r="J2441" s="104"/>
      <x:c r="K2441" s="104">
        <x:f t="shared" si="431"/>
        <x:v>213333</x:v>
      </x:c>
      <x:c r="L2441" s="104">
        <x:f t="shared" si="431"/>
        <x:v>348586</x:v>
      </x:c>
      <x:c r="M2441" s="104"/>
      <x:c r="N2441" s="100"/>
    </x:row>
    <x:row r="2442" spans="1:14" s="5" customFormat="1" ht="19.5" customHeight="1">
      <x:c r="A2442" s="101" t="s">
        <x:v>862</x:v>
      </x:c>
      <x:c r="B2442" s="101" t="s">
        <x:v>648</x:v>
      </x:c>
      <x:c r="C2442" s="102">
        <x:v>6.5359999999999996</x:v>
      </x:c>
      <x:c r="D2442" s="103" t="s">
        <x:v>250</x:v>
      </x:c>
      <x:c r="E2442" s="104"/>
      <x:c r="F2442" s="104"/>
      <x:c r="G2442" s="104">
        <x:f>G2432</x:f>
        <x:v>148510</x:v>
      </x:c>
      <x:c r="H2442" s="104">
        <x:f>INT(C2442*G2442)</x:f>
        <x:v>970661</x:v>
      </x:c>
      <x:c r="I2442" s="104"/>
      <x:c r="J2442" s="104"/>
      <x:c r="K2442" s="104">
        <x:f t="shared" si="431"/>
        <x:v>148510</x:v>
      </x:c>
      <x:c r="L2442" s="104">
        <x:f t="shared" si="431"/>
        <x:v>970661</x:v>
      </x:c>
      <x:c r="M2442" s="104"/>
      <x:c r="N2442" s="100"/>
    </x:row>
    <x:row r="2443" spans="1:14" s="5" customFormat="1" ht="19.5" customHeight="1">
      <x:c r="A2443" s="101" t="s">
        <x:v>417</x:v>
      </x:c>
      <x:c r="B2443" s="101"/>
      <x:c r="C2443" s="102">
        <x:v>13.077999999999999</x:v>
      </x:c>
      <x:c r="D2443" s="103" t="s">
        <x:v>220</x:v>
      </x:c>
      <x:c r="E2443" s="104"/>
      <x:c r="F2443" s="104"/>
      <x:c r="G2443" s="104"/>
      <x:c r="H2443" s="104"/>
      <x:c r="I2443" s="104">
        <x:f>I2433</x:f>
        <x:v>607</x:v>
      </x:c>
      <x:c r="J2443" s="104">
        <x:f>INT(C2443*I2443)</x:f>
        <x:v>7938</x:v>
      </x:c>
      <x:c r="K2443" s="104">
        <x:f t="shared" si="431"/>
        <x:v>607</x:v>
      </x:c>
      <x:c r="L2443" s="104">
        <x:f t="shared" si="431"/>
        <x:v>7938</x:v>
      </x:c>
      <x:c r="M2443" s="104"/>
      <x:c r="N2443" s="100"/>
    </x:row>
    <x:row r="2444" spans="1:14" s="5" customFormat="1" ht="19.5" customHeight="1">
      <x:c r="A2444" s="101" t="s">
        <x:v>330</x:v>
      </x:c>
      <x:c r="B2444" s="101"/>
      <x:c r="C2444" s="101">
        <x:v>9.1539999999999999</x:v>
      </x:c>
      <x:c r="D2444" s="103" t="s">
        <x:v>291</x:v>
      </x:c>
      <x:c r="E2444" s="104">
        <x:f>E2434</x:f>
        <x:v>1664</x:v>
      </x:c>
      <x:c r="F2444" s="104">
        <x:f>INT(C2444*E2444)</x:f>
        <x:v>15232</x:v>
      </x:c>
      <x:c r="G2444" s="104"/>
      <x:c r="H2444" s="104"/>
      <x:c r="I2444" s="104"/>
      <x:c r="J2444" s="104"/>
      <x:c r="K2444" s="104">
        <x:f t="shared" si="431"/>
        <x:v>1664</x:v>
      </x:c>
      <x:c r="L2444" s="104">
        <x:f t="shared" si="431"/>
        <x:v>15232</x:v>
      </x:c>
      <x:c r="M2444" s="104"/>
      <x:c r="N2444" s="100"/>
    </x:row>
    <x:row r="2445" spans="1:14" s="5" customFormat="1" ht="19.5" customHeight="1">
      <x:c r="A2445" s="101" t="s">
        <x:v>249</x:v>
      </x:c>
      <x:c r="B2445" s="101"/>
      <x:c r="C2445" s="102">
        <x:v>3.7919999999999998</x:v>
      </x:c>
      <x:c r="D2445" s="103" t="s">
        <x:v>291</x:v>
      </x:c>
      <x:c r="E2445" s="104">
        <x:f>E2435</x:f>
        <x:v>2864</x:v>
      </x:c>
      <x:c r="F2445" s="104">
        <x:f>INT(C2445*E2445)</x:f>
        <x:v>10860</x:v>
      </x:c>
      <x:c r="G2445" s="111"/>
      <x:c r="H2445" s="104"/>
      <x:c r="I2445" s="111"/>
      <x:c r="J2445" s="104"/>
      <x:c r="K2445" s="104">
        <x:f t="shared" si="431"/>
        <x:v>2864</x:v>
      </x:c>
      <x:c r="L2445" s="104">
        <x:f t="shared" si="431"/>
        <x:v>10860</x:v>
      </x:c>
      <x:c r="M2445" s="104"/>
      <x:c r="N2445" s="100"/>
    </x:row>
    <x:row r="2446" spans="1:14" s="5" customFormat="1" ht="19.5" customHeight="1">
      <x:c r="A2446" s="101" t="s">
        <x:v>565</x:v>
      </x:c>
      <x:c r="B2446" s="101" t="str">
        <x:f>B2436</x:f>
        <x:v>타이어크레인 50톤</x:v>
      </x:c>
      <x:c r="C2446" s="102">
        <x:v>0.5</x:v>
      </x:c>
      <x:c r="D2446" s="103" t="s">
        <x:v>196</x:v>
      </x:c>
      <x:c r="E2446" s="104">
        <x:f>E2456</x:f>
        <x:v>2911</x:v>
      </x:c>
      <x:c r="F2446" s="104">
        <x:f>INT(C2446*E2446)</x:f>
        <x:v>1455</x:v>
      </x:c>
      <x:c r="G2446" s="104">
        <x:f>G2456</x:f>
        <x:v>5849</x:v>
      </x:c>
      <x:c r="H2446" s="104">
        <x:f>INT(C2446*G2446)</x:f>
        <x:v>2924</x:v>
      </x:c>
      <x:c r="I2446" s="104">
        <x:f>I2456</x:f>
        <x:v>10308</x:v>
      </x:c>
      <x:c r="J2446" s="104">
        <x:f>INT(C2446*I2446)</x:f>
        <x:v>5154</x:v>
      </x:c>
      <x:c r="K2446" s="104">
        <x:f t="shared" si="431"/>
        <x:v>19068</x:v>
      </x:c>
      <x:c r="L2446" s="104">
        <x:f t="shared" si="431"/>
        <x:v>9533</x:v>
      </x:c>
      <x:c r="M2446" s="104"/>
      <x:c r="N2446" s="100"/>
    </x:row>
    <x:row r="2447" spans="1:14" s="5" customFormat="1" ht="19.5" customHeight="1">
      <x:c r="A2447" s="101" t="s">
        <x:v>533</x:v>
      </x:c>
      <x:c r="B2447" s="101"/>
      <x:c r="C2447" s="102"/>
      <x:c r="D2447" s="103"/>
      <x:c r="E2447" s="104"/>
      <x:c r="F2447" s="104">
        <x:f>SUM(F2440:F2446)</x:f>
        <x:v>27547</x:v>
      </x:c>
      <x:c r="G2447" s="104"/>
      <x:c r="H2447" s="104">
        <x:f>SUM(H2440:H2446)</x:f>
        <x:v>1381575</x:v>
      </x:c>
      <x:c r="I2447" s="104"/>
      <x:c r="J2447" s="104">
        <x:f>SUM(J2440:J2446)</x:f>
        <x:v>13092</x:v>
      </x:c>
      <x:c r="K2447" s="104"/>
      <x:c r="L2447" s="104">
        <x:f>SUM(F2447,H2447,J2447)</x:f>
        <x:v>1422214</x:v>
      </x:c>
      <x:c r="M2447" s="104"/>
      <x:c r="N2447" s="100"/>
    </x:row>
    <x:row r="2448" spans="1:14" s="5" customFormat="1" ht="19.5" customHeight="1">
      <x:c r="A2448" s="105"/>
      <x:c r="B2448" s="105"/>
      <x:c r="C2448" s="106"/>
      <x:c r="D2448" s="107"/>
      <x:c r="E2448" s="108"/>
      <x:c r="F2448" s="108"/>
      <x:c r="G2448" s="108"/>
      <x:c r="H2448" s="108"/>
      <x:c r="I2448" s="108"/>
      <x:c r="J2448" s="108"/>
      <x:c r="K2448" s="108"/>
      <x:c r="L2448" s="108"/>
      <x:c r="M2448" s="108"/>
      <x:c r="N2448" s="100"/>
    </x:row>
    <x:row r="2449" spans="1:14" s="5" customFormat="1" ht="23.899999999999999">
      <x:c r="A2449" s="113" t="s">
        <x:v>1273</x:v>
      </x:c>
      <x:c r="B2449" s="96" t="s">
        <x:v>209</x:v>
      </x:c>
      <x:c r="C2449" s="97"/>
      <x:c r="D2449" s="98" t="s">
        <x:v>148</x:v>
      </x:c>
      <x:c r="E2449" s="99"/>
      <x:c r="F2449" s="99"/>
      <x:c r="G2449" s="99"/>
      <x:c r="H2449" s="99"/>
      <x:c r="I2449" s="99"/>
      <x:c r="J2449" s="99"/>
      <x:c r="K2449" s="99"/>
      <x:c r="L2449" s="99"/>
      <x:c r="M2449" s="99"/>
      <x:c r="N2449" s="100"/>
    </x:row>
    <x:row r="2450" spans="1:14" s="5" customFormat="1" ht="19.5" customHeight="1">
      <x:c r="A2450" s="101" t="s">
        <x:v>862</x:v>
      </x:c>
      <x:c r="B2450" s="101" t="s">
        <x:v>662</x:v>
      </x:c>
      <x:c r="C2450" s="102">
        <x:v>0.41999999999999998</x:v>
      </x:c>
      <x:c r="D2450" s="103" t="s">
        <x:v>250</x:v>
      </x:c>
      <x:c r="E2450" s="104"/>
      <x:c r="F2450" s="104"/>
      <x:c r="G2450" s="104">
        <x:f>G2440</x:f>
        <x:v>148510</x:v>
      </x:c>
      <x:c r="H2450" s="104">
        <x:f>INT(C2450*G2450)</x:f>
        <x:v>62374</x:v>
      </x:c>
      <x:c r="I2450" s="104"/>
      <x:c r="J2450" s="104"/>
      <x:c r="K2450" s="104">
        <x:f t="shared" ref="K2450:L2456" si="432">SUM(E2450,G2450,I2450)</x:f>
        <x:v>148510</x:v>
      </x:c>
      <x:c r="L2450" s="104">
        <x:f t="shared" si="432"/>
        <x:v>62374</x:v>
      </x:c>
      <x:c r="M2450" s="104"/>
      <x:c r="N2450" s="100"/>
    </x:row>
    <x:row r="2451" spans="1:14" s="5" customFormat="1" ht="19.5" customHeight="1">
      <x:c r="A2451" s="101" t="s">
        <x:v>244</x:v>
      </x:c>
      <x:c r="B2451" s="101"/>
      <x:c r="C2451" s="102">
        <x:v>1.877</x:v>
      </x:c>
      <x:c r="D2451" s="103" t="s">
        <x:v>250</x:v>
      </x:c>
      <x:c r="E2451" s="104"/>
      <x:c r="F2451" s="104"/>
      <x:c r="G2451" s="104">
        <x:f>G2441</x:f>
        <x:v>213333</x:v>
      </x:c>
      <x:c r="H2451" s="104">
        <x:f>INT(C2451*G2451)</x:f>
        <x:v>400426</x:v>
      </x:c>
      <x:c r="I2451" s="104"/>
      <x:c r="J2451" s="104"/>
      <x:c r="K2451" s="104">
        <x:f t="shared" si="432"/>
        <x:v>213333</x:v>
      </x:c>
      <x:c r="L2451" s="104">
        <x:f t="shared" si="432"/>
        <x:v>400426</x:v>
      </x:c>
      <x:c r="M2451" s="104"/>
      <x:c r="N2451" s="100"/>
    </x:row>
    <x:row r="2452" spans="1:14" s="5" customFormat="1" ht="19.5" customHeight="1">
      <x:c r="A2452" s="101" t="s">
        <x:v>862</x:v>
      </x:c>
      <x:c r="B2452" s="101" t="s">
        <x:v>648</x:v>
      </x:c>
      <x:c r="C2452" s="102">
        <x:v>7.508</x:v>
      </x:c>
      <x:c r="D2452" s="103" t="s">
        <x:v>250</x:v>
      </x:c>
      <x:c r="E2452" s="104"/>
      <x:c r="F2452" s="104"/>
      <x:c r="G2452" s="104">
        <x:f>G2442</x:f>
        <x:v>148510</x:v>
      </x:c>
      <x:c r="H2452" s="104">
        <x:f>INT(C2452*G2452)</x:f>
        <x:v>1115013</x:v>
      </x:c>
      <x:c r="I2452" s="104"/>
      <x:c r="J2452" s="104"/>
      <x:c r="K2452" s="104">
        <x:f t="shared" si="432"/>
        <x:v>148510</x:v>
      </x:c>
      <x:c r="L2452" s="104">
        <x:f t="shared" si="432"/>
        <x:v>1115013</x:v>
      </x:c>
      <x:c r="M2452" s="104"/>
      <x:c r="N2452" s="100"/>
    </x:row>
    <x:row r="2453" spans="1:14" s="5" customFormat="1" ht="19.5" customHeight="1">
      <x:c r="A2453" s="101" t="s">
        <x:v>417</x:v>
      </x:c>
      <x:c r="B2453" s="101"/>
      <x:c r="C2453" s="102">
        <x:v>15.019</x:v>
      </x:c>
      <x:c r="D2453" s="103" t="s">
        <x:v>220</x:v>
      </x:c>
      <x:c r="E2453" s="104"/>
      <x:c r="F2453" s="104"/>
      <x:c r="G2453" s="104"/>
      <x:c r="H2453" s="104"/>
      <x:c r="I2453" s="104">
        <x:f>I2443</x:f>
        <x:v>607</x:v>
      </x:c>
      <x:c r="J2453" s="104">
        <x:f>INT(C2453*I2453)</x:f>
        <x:v>9116</x:v>
      </x:c>
      <x:c r="K2453" s="104">
        <x:f t="shared" si="432"/>
        <x:v>607</x:v>
      </x:c>
      <x:c r="L2453" s="104">
        <x:f t="shared" si="432"/>
        <x:v>9116</x:v>
      </x:c>
      <x:c r="M2453" s="104"/>
      <x:c r="N2453" s="100"/>
    </x:row>
    <x:row r="2454" spans="1:14" s="5" customFormat="1" ht="19.5" customHeight="1">
      <x:c r="A2454" s="101" t="s">
        <x:v>330</x:v>
      </x:c>
      <x:c r="B2454" s="101"/>
      <x:c r="C2454" s="101">
        <x:v>10.513</x:v>
      </x:c>
      <x:c r="D2454" s="103" t="s">
        <x:v>291</x:v>
      </x:c>
      <x:c r="E2454" s="104">
        <x:f>E2444</x:f>
        <x:v>1664</x:v>
      </x:c>
      <x:c r="F2454" s="104">
        <x:f>INT(C2454*E2454)</x:f>
        <x:v>17493</x:v>
      </x:c>
      <x:c r="G2454" s="104"/>
      <x:c r="H2454" s="104"/>
      <x:c r="I2454" s="104"/>
      <x:c r="J2454" s="104"/>
      <x:c r="K2454" s="104">
        <x:f t="shared" si="432"/>
        <x:v>1664</x:v>
      </x:c>
      <x:c r="L2454" s="104">
        <x:f t="shared" si="432"/>
        <x:v>17493</x:v>
      </x:c>
      <x:c r="M2454" s="104"/>
      <x:c r="N2454" s="100"/>
    </x:row>
    <x:row r="2455" spans="1:14" s="5" customFormat="1" ht="19.5" customHeight="1">
      <x:c r="A2455" s="101" t="s">
        <x:v>249</x:v>
      </x:c>
      <x:c r="B2455" s="101"/>
      <x:c r="C2455" s="102">
        <x:v>4.3550000000000004</x:v>
      </x:c>
      <x:c r="D2455" s="103" t="s">
        <x:v>291</x:v>
      </x:c>
      <x:c r="E2455" s="104">
        <x:f>E2445</x:f>
        <x:v>2864</x:v>
      </x:c>
      <x:c r="F2455" s="104">
        <x:f>INT(C2455*E2455)</x:f>
        <x:v>12472</x:v>
      </x:c>
      <x:c r="G2455" s="111"/>
      <x:c r="H2455" s="104"/>
      <x:c r="I2455" s="111"/>
      <x:c r="J2455" s="104"/>
      <x:c r="K2455" s="104">
        <x:f t="shared" si="432"/>
        <x:v>2864</x:v>
      </x:c>
      <x:c r="L2455" s="104">
        <x:f t="shared" si="432"/>
        <x:v>12472</x:v>
      </x:c>
      <x:c r="M2455" s="104"/>
      <x:c r="N2455" s="100"/>
    </x:row>
    <x:row r="2456" spans="1:14" s="5" customFormat="1" ht="19.5" customHeight="1">
      <x:c r="A2456" s="101" t="s">
        <x:v>565</x:v>
      </x:c>
      <x:c r="B2456" s="101" t="str">
        <x:f>B2446</x:f>
        <x:v>타이어크레인 50톤</x:v>
      </x:c>
      <x:c r="C2456" s="102">
        <x:v>0.5</x:v>
      </x:c>
      <x:c r="D2456" s="103" t="s">
        <x:v>196</x:v>
      </x:c>
      <x:c r="E2456" s="104">
        <x:f>기계단가산출목록!F19</x:f>
        <x:v>2911</x:v>
      </x:c>
      <x:c r="F2456" s="104">
        <x:f>INT(C2456*E2456)</x:f>
        <x:v>1455</x:v>
      </x:c>
      <x:c r="G2456" s="104">
        <x:f>기계단가산출목록!G19</x:f>
        <x:v>5849</x:v>
      </x:c>
      <x:c r="H2456" s="104">
        <x:f>INT(C2456*G2456)</x:f>
        <x:v>2924</x:v>
      </x:c>
      <x:c r="I2456" s="104">
        <x:f>기계단가산출목록!H19</x:f>
        <x:v>10308</x:v>
      </x:c>
      <x:c r="J2456" s="104">
        <x:f>INT(C2456*I2456)</x:f>
        <x:v>5154</x:v>
      </x:c>
      <x:c r="K2456" s="104">
        <x:f t="shared" si="432"/>
        <x:v>19068</x:v>
      </x:c>
      <x:c r="L2456" s="104">
        <x:f t="shared" si="432"/>
        <x:v>9533</x:v>
      </x:c>
      <x:c r="M2456" s="104"/>
      <x:c r="N2456" s="100"/>
    </x:row>
    <x:row r="2457" spans="1:14" s="5" customFormat="1" ht="19.5" customHeight="1">
      <x:c r="A2457" s="101" t="s">
        <x:v>533</x:v>
      </x:c>
      <x:c r="B2457" s="101"/>
      <x:c r="C2457" s="102"/>
      <x:c r="D2457" s="103"/>
      <x:c r="E2457" s="104"/>
      <x:c r="F2457" s="104">
        <x:f>SUM(F2450:F2456)</x:f>
        <x:v>31420</x:v>
      </x:c>
      <x:c r="G2457" s="104"/>
      <x:c r="H2457" s="104">
        <x:f>SUM(H2450:H2456)</x:f>
        <x:v>1580737</x:v>
      </x:c>
      <x:c r="I2457" s="104"/>
      <x:c r="J2457" s="104">
        <x:f>SUM(J2450:J2456)</x:f>
        <x:v>14270</x:v>
      </x:c>
      <x:c r="K2457" s="104"/>
      <x:c r="L2457" s="104">
        <x:f>SUM(F2457,H2457,J2457)</x:f>
        <x:v>1626427</x:v>
      </x:c>
      <x:c r="M2457" s="104"/>
      <x:c r="N2457" s="100"/>
    </x:row>
    <x:row r="2458" spans="1:14" s="5" customFormat="1" ht="19.5" customHeight="1">
      <x:c r="A2458" s="105"/>
      <x:c r="B2458" s="105"/>
      <x:c r="C2458" s="106"/>
      <x:c r="D2458" s="107"/>
      <x:c r="E2458" s="108"/>
      <x:c r="F2458" s="108"/>
      <x:c r="G2458" s="108"/>
      <x:c r="H2458" s="108"/>
      <x:c r="I2458" s="108"/>
      <x:c r="J2458" s="108"/>
      <x:c r="K2458" s="108"/>
      <x:c r="L2458" s="108"/>
      <x:c r="M2458" s="108"/>
      <x:c r="N2458" s="100"/>
    </x:row>
    <x:row r="2459" spans="1:14" s="5" customFormat="1" ht="23.899999999999999">
      <x:c r="A2459" s="113" t="s">
        <x:v>1339</x:v>
      </x:c>
      <x:c r="B2459" s="96" t="s">
        <x:v>842</x:v>
      </x:c>
      <x:c r="C2459" s="97"/>
      <x:c r="D2459" s="98" t="s">
        <x:v>148</x:v>
      </x:c>
      <x:c r="E2459" s="99"/>
      <x:c r="F2459" s="99"/>
      <x:c r="G2459" s="99"/>
      <x:c r="H2459" s="99"/>
      <x:c r="I2459" s="99"/>
      <x:c r="J2459" s="99"/>
      <x:c r="K2459" s="99"/>
      <x:c r="L2459" s="99"/>
      <x:c r="M2459" s="99"/>
      <x:c r="N2459" s="100"/>
    </x:row>
    <x:row r="2460" spans="1:14" s="5" customFormat="1" ht="19.5" customHeight="1">
      <x:c r="A2460" s="101" t="s">
        <x:v>862</x:v>
      </x:c>
      <x:c r="B2460" s="101" t="s">
        <x:v>1246</x:v>
      </x:c>
      <x:c r="C2460" s="102">
        <x:v>0.0010000000000000001</x:v>
      </x:c>
      <x:c r="D2460" s="103" t="s">
        <x:v>250</x:v>
      </x:c>
      <x:c r="E2460" s="104"/>
      <x:c r="F2460" s="104"/>
      <x:c r="G2460" s="104">
        <x:f>G2450</x:f>
        <x:v>148510</x:v>
      </x:c>
      <x:c r="H2460" s="104">
        <x:f>INT(C2460*G2460)</x:f>
        <x:v>148</x:v>
      </x:c>
      <x:c r="I2460" s="104"/>
      <x:c r="J2460" s="104"/>
      <x:c r="K2460" s="104">
        <x:f>SUM(E2460,G2460,I2460)</x:f>
        <x:v>148510</x:v>
      </x:c>
      <x:c r="L2460" s="104">
        <x:f>SUM(F2460,H2460,J2460)</x:f>
        <x:v>148</x:v>
      </x:c>
      <x:c r="M2460" s="104"/>
      <x:c r="N2460" s="100"/>
    </x:row>
    <x:row r="2461" spans="1:14" s="5" customFormat="1" ht="19.5" customHeight="1">
      <x:c r="A2461" s="101" t="s">
        <x:v>533</x:v>
      </x:c>
      <x:c r="B2461" s="101"/>
      <x:c r="C2461" s="102"/>
      <x:c r="D2461" s="103"/>
      <x:c r="E2461" s="104"/>
      <x:c r="F2461" s="104">
        <x:f>SUM(F2460:F2460)</x:f>
        <x:v>0</x:v>
      </x:c>
      <x:c r="G2461" s="104"/>
      <x:c r="H2461" s="104">
        <x:f>SUM(H2460:H2460)</x:f>
        <x:v>148</x:v>
      </x:c>
      <x:c r="I2461" s="104"/>
      <x:c r="J2461" s="104">
        <x:f>SUM(J2460:J2460)</x:f>
        <x:v>0</x:v>
      </x:c>
      <x:c r="K2461" s="104"/>
      <x:c r="L2461" s="104">
        <x:f>SUM(F2461,H2461,J2461)</x:f>
        <x:v>148</x:v>
      </x:c>
      <x:c r="M2461" s="104"/>
      <x:c r="N2461" s="100"/>
    </x:row>
    <x:row r="2462" spans="1:14" s="5" customFormat="1" ht="19.5" customHeight="1">
      <x:c r="A2462" s="105"/>
      <x:c r="B2462" s="105"/>
      <x:c r="C2462" s="106"/>
      <x:c r="D2462" s="107"/>
      <x:c r="E2462" s="108"/>
      <x:c r="F2462" s="108"/>
      <x:c r="G2462" s="108"/>
      <x:c r="H2462" s="108"/>
      <x:c r="I2462" s="108"/>
      <x:c r="J2462" s="108"/>
      <x:c r="K2462" s="108"/>
      <x:c r="L2462" s="108"/>
      <x:c r="M2462" s="108"/>
      <x:c r="N2462" s="100"/>
    </x:row>
    <x:row r="2463" spans="1:14" s="5" customFormat="1" ht="23.899999999999999">
      <x:c r="A2463" s="113" t="s">
        <x:v>7</x:v>
      </x:c>
      <x:c r="B2463" s="96" t="s">
        <x:v>1024</x:v>
      </x:c>
      <x:c r="C2463" s="97"/>
      <x:c r="D2463" s="98" t="s">
        <x:v>148</x:v>
      </x:c>
      <x:c r="E2463" s="99"/>
      <x:c r="F2463" s="99"/>
      <x:c r="G2463" s="99"/>
      <x:c r="H2463" s="99"/>
      <x:c r="I2463" s="99"/>
      <x:c r="J2463" s="99"/>
      <x:c r="K2463" s="99"/>
      <x:c r="L2463" s="99"/>
      <x:c r="M2463" s="99"/>
      <x:c r="N2463" s="100"/>
    </x:row>
    <x:row r="2464" spans="1:14" s="5" customFormat="1" ht="19.5" customHeight="1">
      <x:c r="A2464" s="101" t="s">
        <x:v>862</x:v>
      </x:c>
      <x:c r="B2464" s="101" t="s">
        <x:v>1246</x:v>
      </x:c>
      <x:c r="C2464" s="102">
        <x:v>0.0029999999999999999</x:v>
      </x:c>
      <x:c r="D2464" s="103" t="s">
        <x:v>250</x:v>
      </x:c>
      <x:c r="E2464" s="104"/>
      <x:c r="F2464" s="104"/>
      <x:c r="G2464" s="104">
        <x:f>G2460</x:f>
        <x:v>148510</x:v>
      </x:c>
      <x:c r="H2464" s="104">
        <x:f>INT(C2464*G2464)</x:f>
        <x:v>445</x:v>
      </x:c>
      <x:c r="I2464" s="104"/>
      <x:c r="J2464" s="104"/>
      <x:c r="K2464" s="104">
        <x:f>SUM(E2464,G2464,I2464)</x:f>
        <x:v>148510</x:v>
      </x:c>
      <x:c r="L2464" s="104">
        <x:f>SUM(F2464,H2464,J2464)</x:f>
        <x:v>445</x:v>
      </x:c>
      <x:c r="M2464" s="104"/>
      <x:c r="N2464" s="100"/>
    </x:row>
    <x:row r="2465" spans="1:14" s="5" customFormat="1" ht="19.5" customHeight="1">
      <x:c r="A2465" s="101" t="s">
        <x:v>533</x:v>
      </x:c>
      <x:c r="B2465" s="101"/>
      <x:c r="C2465" s="102"/>
      <x:c r="D2465" s="103"/>
      <x:c r="E2465" s="104"/>
      <x:c r="F2465" s="104">
        <x:f>SUM(F2464:F2464)</x:f>
        <x:v>0</x:v>
      </x:c>
      <x:c r="G2465" s="104"/>
      <x:c r="H2465" s="104">
        <x:f>SUM(H2464:H2464)</x:f>
        <x:v>445</x:v>
      </x:c>
      <x:c r="I2465" s="104"/>
      <x:c r="J2465" s="104">
        <x:f>SUM(J2464:J2464)</x:f>
        <x:v>0</x:v>
      </x:c>
      <x:c r="K2465" s="104"/>
      <x:c r="L2465" s="104">
        <x:f>SUM(F2465,H2465,J2465)</x:f>
        <x:v>445</x:v>
      </x:c>
      <x:c r="M2465" s="104"/>
      <x:c r="N2465" s="100"/>
    </x:row>
    <x:row r="2466" spans="1:14" s="5" customFormat="1" ht="19.5" customHeight="1">
      <x:c r="A2466" s="105"/>
      <x:c r="B2466" s="105"/>
      <x:c r="C2466" s="106"/>
      <x:c r="D2466" s="107"/>
      <x:c r="E2466" s="108"/>
      <x:c r="F2466" s="108"/>
      <x:c r="G2466" s="108"/>
      <x:c r="H2466" s="108"/>
      <x:c r="I2466" s="108"/>
      <x:c r="J2466" s="108"/>
      <x:c r="K2466" s="108"/>
      <x:c r="L2466" s="108"/>
      <x:c r="M2466" s="108"/>
      <x:c r="N2466" s="100"/>
    </x:row>
    <x:row r="2467" spans="1:14" s="5" customFormat="1" ht="23.899999999999999">
      <x:c r="A2467" s="113" t="s">
        <x:v>1338</x:v>
      </x:c>
      <x:c r="B2467" s="96" t="str">
        <x:f>일위대가목록표!C197</x:f>
        <x:v>H0.8~1.1</x:v>
      </x:c>
      <x:c r="C2467" s="97"/>
      <x:c r="D2467" s="98" t="s">
        <x:v>148</x:v>
      </x:c>
      <x:c r="E2467" s="99"/>
      <x:c r="F2467" s="99"/>
      <x:c r="G2467" s="99"/>
      <x:c r="H2467" s="99"/>
      <x:c r="I2467" s="99"/>
      <x:c r="J2467" s="99"/>
      <x:c r="K2467" s="99"/>
      <x:c r="L2467" s="99"/>
      <x:c r="M2467" s="99"/>
      <x:c r="N2467" s="100"/>
    </x:row>
    <x:row r="2468" spans="1:14" s="5" customFormat="1" ht="19.5" customHeight="1">
      <x:c r="A2468" s="101" t="s">
        <x:v>862</x:v>
      </x:c>
      <x:c r="B2468" s="101" t="s">
        <x:v>1246</x:v>
      </x:c>
      <x:c r="C2468" s="102">
        <x:v>0.0040000000000000002</x:v>
      </x:c>
      <x:c r="D2468" s="103" t="s">
        <x:v>250</x:v>
      </x:c>
      <x:c r="E2468" s="104"/>
      <x:c r="F2468" s="104"/>
      <x:c r="G2468" s="104">
        <x:f>G2464</x:f>
        <x:v>148510</x:v>
      </x:c>
      <x:c r="H2468" s="104">
        <x:f>INT(C2468*G2468)</x:f>
        <x:v>594</x:v>
      </x:c>
      <x:c r="I2468" s="104"/>
      <x:c r="J2468" s="104"/>
      <x:c r="K2468" s="104">
        <x:f>SUM(E2468,G2468,I2468)</x:f>
        <x:v>148510</x:v>
      </x:c>
      <x:c r="L2468" s="104">
        <x:f>SUM(F2468,H2468,J2468)</x:f>
        <x:v>594</x:v>
      </x:c>
      <x:c r="M2468" s="104"/>
      <x:c r="N2468" s="100"/>
    </x:row>
    <x:row r="2469" spans="1:14" s="5" customFormat="1" ht="19.5" customHeight="1">
      <x:c r="A2469" s="101" t="s">
        <x:v>533</x:v>
      </x:c>
      <x:c r="B2469" s="101"/>
      <x:c r="C2469" s="102"/>
      <x:c r="D2469" s="103"/>
      <x:c r="E2469" s="104"/>
      <x:c r="F2469" s="104">
        <x:f>SUM(F2468:F2468)</x:f>
        <x:v>0</x:v>
      </x:c>
      <x:c r="G2469" s="104"/>
      <x:c r="H2469" s="104">
        <x:f>SUM(H2468:H2468)</x:f>
        <x:v>594</x:v>
      </x:c>
      <x:c r="I2469" s="104"/>
      <x:c r="J2469" s="104">
        <x:f>SUM(J2468:J2468)</x:f>
        <x:v>0</x:v>
      </x:c>
      <x:c r="K2469" s="104"/>
      <x:c r="L2469" s="104">
        <x:f>SUM(F2469,H2469,J2469)</x:f>
        <x:v>594</x:v>
      </x:c>
      <x:c r="M2469" s="104"/>
      <x:c r="N2469" s="100"/>
    </x:row>
    <x:row r="2470" spans="1:14" s="5" customFormat="1" ht="19.5" customHeight="1">
      <x:c r="A2470" s="105"/>
      <x:c r="B2470" s="105"/>
      <x:c r="C2470" s="106"/>
      <x:c r="D2470" s="107"/>
      <x:c r="E2470" s="108"/>
      <x:c r="F2470" s="108"/>
      <x:c r="G2470" s="108"/>
      <x:c r="H2470" s="108"/>
      <x:c r="I2470" s="108"/>
      <x:c r="J2470" s="108"/>
      <x:c r="K2470" s="108"/>
      <x:c r="L2470" s="108"/>
      <x:c r="M2470" s="108"/>
      <x:c r="N2470" s="100"/>
    </x:row>
    <x:row r="2471" spans="1:14" s="5" customFormat="1" ht="23.899999999999999">
      <x:c r="A2471" s="113" t="s">
        <x:v>27</x:v>
      </x:c>
      <x:c r="B2471" s="96" t="str">
        <x:f>일위대가목록표!C198</x:f>
        <x:v>H1.2~1.5</x:v>
      </x:c>
      <x:c r="C2471" s="97"/>
      <x:c r="D2471" s="98" t="s">
        <x:v>148</x:v>
      </x:c>
      <x:c r="E2471" s="99"/>
      <x:c r="F2471" s="99"/>
      <x:c r="G2471" s="99"/>
      <x:c r="H2471" s="99"/>
      <x:c r="I2471" s="99"/>
      <x:c r="J2471" s="99"/>
      <x:c r="K2471" s="99"/>
      <x:c r="L2471" s="99"/>
      <x:c r="M2471" s="99"/>
      <x:c r="N2471" s="100"/>
    </x:row>
    <x:row r="2472" spans="1:14" s="5" customFormat="1" ht="19.5" customHeight="1">
      <x:c r="A2472" s="101" t="s">
        <x:v>862</x:v>
      </x:c>
      <x:c r="B2472" s="101" t="s">
        <x:v>1246</x:v>
      </x:c>
      <x:c r="C2472" s="102">
        <x:v>0.0059999999999999998</x:v>
      </x:c>
      <x:c r="D2472" s="103" t="s">
        <x:v>250</x:v>
      </x:c>
      <x:c r="E2472" s="104"/>
      <x:c r="F2472" s="104"/>
      <x:c r="G2472" s="104">
        <x:f>G2468</x:f>
        <x:v>148510</x:v>
      </x:c>
      <x:c r="H2472" s="104">
        <x:f>INT(C2472*G2472)</x:f>
        <x:v>891</x:v>
      </x:c>
      <x:c r="I2472" s="104"/>
      <x:c r="J2472" s="104"/>
      <x:c r="K2472" s="104">
        <x:f>SUM(E2472,G2472,I2472)</x:f>
        <x:v>148510</x:v>
      </x:c>
      <x:c r="L2472" s="104">
        <x:f>SUM(F2472,H2472,J2472)</x:f>
        <x:v>891</x:v>
      </x:c>
      <x:c r="M2472" s="104"/>
      <x:c r="N2472" s="100"/>
    </x:row>
    <x:row r="2473" spans="1:14" s="5" customFormat="1" ht="19.5" customHeight="1">
      <x:c r="A2473" s="101" t="s">
        <x:v>533</x:v>
      </x:c>
      <x:c r="B2473" s="101"/>
      <x:c r="C2473" s="102"/>
      <x:c r="D2473" s="103"/>
      <x:c r="E2473" s="104"/>
      <x:c r="F2473" s="104">
        <x:f>SUM(F2472:F2472)</x:f>
        <x:v>0</x:v>
      </x:c>
      <x:c r="G2473" s="104"/>
      <x:c r="H2473" s="104">
        <x:f>SUM(H2472:H2472)</x:f>
        <x:v>891</x:v>
      </x:c>
      <x:c r="I2473" s="104"/>
      <x:c r="J2473" s="104">
        <x:f>SUM(J2472:J2472)</x:f>
        <x:v>0</x:v>
      </x:c>
      <x:c r="K2473" s="104"/>
      <x:c r="L2473" s="104">
        <x:f>SUM(F2473,H2473,J2473)</x:f>
        <x:v>891</x:v>
      </x:c>
      <x:c r="M2473" s="104"/>
      <x:c r="N2473" s="100"/>
    </x:row>
    <x:row r="2474" spans="1:14" s="5" customFormat="1" ht="19.5" customHeight="1">
      <x:c r="A2474" s="105"/>
      <x:c r="B2474" s="105"/>
      <x:c r="C2474" s="106"/>
      <x:c r="D2474" s="107"/>
      <x:c r="E2474" s="108"/>
      <x:c r="F2474" s="108"/>
      <x:c r="G2474" s="108"/>
      <x:c r="H2474" s="108"/>
      <x:c r="I2474" s="108"/>
      <x:c r="J2474" s="108"/>
      <x:c r="K2474" s="108"/>
      <x:c r="L2474" s="108"/>
      <x:c r="M2474" s="108"/>
      <x:c r="N2474" s="100"/>
    </x:row>
    <x:row r="2475" spans="1:14" s="5" customFormat="1" ht="23.899999999999999">
      <x:c r="A2475" s="113" t="s">
        <x:v>1282</x:v>
      </x:c>
      <x:c r="B2475" s="96" t="str">
        <x:f>일위대가목록표!C199</x:f>
        <x:v>H1.6~2.0</x:v>
      </x:c>
      <x:c r="C2475" s="97"/>
      <x:c r="D2475" s="98" t="s">
        <x:v>148</x:v>
      </x:c>
      <x:c r="E2475" s="99"/>
      <x:c r="F2475" s="99"/>
      <x:c r="G2475" s="99"/>
      <x:c r="H2475" s="99"/>
      <x:c r="I2475" s="99"/>
      <x:c r="J2475" s="99"/>
      <x:c r="K2475" s="99"/>
      <x:c r="L2475" s="99"/>
      <x:c r="M2475" s="99"/>
      <x:c r="N2475" s="100"/>
    </x:row>
    <x:row r="2476" spans="1:14" s="5" customFormat="1" ht="19.5" customHeight="1">
      <x:c r="A2476" s="101" t="s">
        <x:v>862</x:v>
      </x:c>
      <x:c r="B2476" s="101" t="s">
        <x:v>1246</x:v>
      </x:c>
      <x:c r="C2476" s="102">
        <x:v>0.0080000000000000004</x:v>
      </x:c>
      <x:c r="D2476" s="103" t="s">
        <x:v>250</x:v>
      </x:c>
      <x:c r="E2476" s="104"/>
      <x:c r="F2476" s="104"/>
      <x:c r="G2476" s="104">
        <x:f>G2472</x:f>
        <x:v>148510</x:v>
      </x:c>
      <x:c r="H2476" s="104">
        <x:f>INT(C2476*G2476)</x:f>
        <x:v>1188</x:v>
      </x:c>
      <x:c r="I2476" s="104"/>
      <x:c r="J2476" s="104"/>
      <x:c r="K2476" s="104">
        <x:f>SUM(E2476,G2476,I2476)</x:f>
        <x:v>148510</x:v>
      </x:c>
      <x:c r="L2476" s="104">
        <x:f>SUM(F2476,H2476,J2476)</x:f>
        <x:v>1188</x:v>
      </x:c>
      <x:c r="M2476" s="104"/>
      <x:c r="N2476" s="100"/>
    </x:row>
    <x:row r="2477" spans="1:14" s="5" customFormat="1" ht="19.5" customHeight="1">
      <x:c r="A2477" s="101" t="s">
        <x:v>533</x:v>
      </x:c>
      <x:c r="B2477" s="101"/>
      <x:c r="C2477" s="102"/>
      <x:c r="D2477" s="103"/>
      <x:c r="E2477" s="104"/>
      <x:c r="F2477" s="104">
        <x:f>SUM(F2476:F2476)</x:f>
        <x:v>0</x:v>
      </x:c>
      <x:c r="G2477" s="104"/>
      <x:c r="H2477" s="104">
        <x:f>SUM(H2476:H2476)</x:f>
        <x:v>1188</x:v>
      </x:c>
      <x:c r="I2477" s="104"/>
      <x:c r="J2477" s="104">
        <x:f>SUM(J2476:J2476)</x:f>
        <x:v>0</x:v>
      </x:c>
      <x:c r="K2477" s="104"/>
      <x:c r="L2477" s="104">
        <x:f>SUM(F2477,H2477,J2477)</x:f>
        <x:v>1188</x:v>
      </x:c>
      <x:c r="M2477" s="104"/>
      <x:c r="N2477" s="100"/>
    </x:row>
    <x:row r="2478" spans="1:14" s="5" customFormat="1" ht="19.5" customHeight="1">
      <x:c r="A2478" s="105"/>
      <x:c r="B2478" s="105"/>
      <x:c r="C2478" s="106"/>
      <x:c r="D2478" s="107"/>
      <x:c r="E2478" s="108"/>
      <x:c r="F2478" s="108"/>
      <x:c r="G2478" s="108"/>
      <x:c r="H2478" s="108"/>
      <x:c r="I2478" s="108"/>
      <x:c r="J2478" s="108"/>
      <x:c r="K2478" s="108"/>
      <x:c r="L2478" s="108"/>
      <x:c r="M2478" s="108"/>
      <x:c r="N2478" s="100"/>
    </x:row>
    <x:row r="2479" spans="1:14" s="5" customFormat="1" ht="23.899999999999999">
      <x:c r="A2479" s="113" t="s">
        <x:v>1276</x:v>
      </x:c>
      <x:c r="B2479" s="96" t="str">
        <x:f>일위대가목록표!C200</x:f>
        <x:v>H2.1~2.5</x:v>
      </x:c>
      <x:c r="C2479" s="97"/>
      <x:c r="D2479" s="98" t="s">
        <x:v>148</x:v>
      </x:c>
      <x:c r="E2479" s="99"/>
      <x:c r="F2479" s="99"/>
      <x:c r="G2479" s="99"/>
      <x:c r="H2479" s="99"/>
      <x:c r="I2479" s="99"/>
      <x:c r="J2479" s="99"/>
      <x:c r="K2479" s="99"/>
      <x:c r="L2479" s="99"/>
      <x:c r="M2479" s="99"/>
      <x:c r="N2479" s="100"/>
    </x:row>
    <x:row r="2480" spans="1:14" s="5" customFormat="1" ht="19.5" customHeight="1">
      <x:c r="A2480" s="101" t="s">
        <x:v>862</x:v>
      </x:c>
      <x:c r="B2480" s="101" t="s">
        <x:v>1246</x:v>
      </x:c>
      <x:c r="C2480" s="102">
        <x:v>0.010000000000000001</x:v>
      </x:c>
      <x:c r="D2480" s="103" t="s">
        <x:v>250</x:v>
      </x:c>
      <x:c r="E2480" s="104"/>
      <x:c r="F2480" s="104"/>
      <x:c r="G2480" s="104">
        <x:f>G2476</x:f>
        <x:v>148510</x:v>
      </x:c>
      <x:c r="H2480" s="104">
        <x:f>INT(C2480*G2480)</x:f>
        <x:v>1485</x:v>
      </x:c>
      <x:c r="I2480" s="104"/>
      <x:c r="J2480" s="104"/>
      <x:c r="K2480" s="104">
        <x:f>SUM(E2480,G2480,I2480)</x:f>
        <x:v>148510</x:v>
      </x:c>
      <x:c r="L2480" s="104">
        <x:f>SUM(F2480,H2480,J2480)</x:f>
        <x:v>1485</x:v>
      </x:c>
      <x:c r="M2480" s="104"/>
      <x:c r="N2480" s="100"/>
    </x:row>
    <x:row r="2481" spans="1:14" s="5" customFormat="1" ht="19.5" customHeight="1">
      <x:c r="A2481" s="101" t="s">
        <x:v>533</x:v>
      </x:c>
      <x:c r="B2481" s="101"/>
      <x:c r="C2481" s="102"/>
      <x:c r="D2481" s="103"/>
      <x:c r="E2481" s="104"/>
      <x:c r="F2481" s="104">
        <x:f>SUM(F2480:F2480)</x:f>
        <x:v>0</x:v>
      </x:c>
      <x:c r="G2481" s="104"/>
      <x:c r="H2481" s="104">
        <x:f>SUM(H2480:H2480)</x:f>
        <x:v>1485</x:v>
      </x:c>
      <x:c r="I2481" s="104"/>
      <x:c r="J2481" s="104">
        <x:f>SUM(J2480:J2480)</x:f>
        <x:v>0</x:v>
      </x:c>
      <x:c r="K2481" s="104"/>
      <x:c r="L2481" s="104">
        <x:f>SUM(F2481,H2481,J2481)</x:f>
        <x:v>1485</x:v>
      </x:c>
      <x:c r="M2481" s="104"/>
      <x:c r="N2481" s="100"/>
    </x:row>
    <x:row r="2482" spans="1:14" s="5" customFormat="1" ht="19.5" customHeight="1">
      <x:c r="A2482" s="105"/>
      <x:c r="B2482" s="105"/>
      <x:c r="C2482" s="106"/>
      <x:c r="D2482" s="107"/>
      <x:c r="E2482" s="108"/>
      <x:c r="F2482" s="108"/>
      <x:c r="G2482" s="108"/>
      <x:c r="H2482" s="108"/>
      <x:c r="I2482" s="108"/>
      <x:c r="J2482" s="108"/>
      <x:c r="K2482" s="108"/>
      <x:c r="L2482" s="108"/>
      <x:c r="M2482" s="108"/>
      <x:c r="N2482" s="100"/>
    </x:row>
    <x:row r="2483" spans="1:14" s="5" customFormat="1" ht="35.850000000000001">
      <x:c r="A2483" s="113" t="s">
        <x:v>965</x:v>
      </x:c>
      <x:c r="B2483" s="96" t="s">
        <x:v>836</x:v>
      </x:c>
      <x:c r="C2483" s="97"/>
      <x:c r="D2483" s="98" t="s">
        <x:v>148</x:v>
      </x:c>
      <x:c r="E2483" s="99"/>
      <x:c r="F2483" s="99"/>
      <x:c r="G2483" s="99"/>
      <x:c r="H2483" s="99"/>
      <x:c r="I2483" s="99"/>
      <x:c r="J2483" s="99"/>
      <x:c r="K2483" s="99"/>
      <x:c r="L2483" s="99"/>
      <x:c r="M2483" s="99"/>
      <x:c r="N2483" s="100"/>
    </x:row>
    <x:row r="2484" spans="1:14" s="5" customFormat="1" ht="19.5" customHeight="1">
      <x:c r="A2484" s="101" t="s">
        <x:v>153</x:v>
      </x:c>
      <x:c r="B2484" s="101" t="s">
        <x:v>662</x:v>
      </x:c>
      <x:c r="C2484" s="102">
        <x:v>0.13</x:v>
      </x:c>
      <x:c r="D2484" s="103" t="s">
        <x:v>250</x:v>
      </x:c>
      <x:c r="E2484" s="104"/>
      <x:c r="F2484" s="104"/>
      <x:c r="G2484" s="104">
        <x:f>노임단가표!B3</x:f>
        <x:v>189749</x:v>
      </x:c>
      <x:c r="H2484" s="104">
        <x:f>INT(C2484*G2484)</x:f>
        <x:v>24667</x:v>
      </x:c>
      <x:c r="I2484" s="104"/>
      <x:c r="J2484" s="104"/>
      <x:c r="K2484" s="104">
        <x:f t="shared" ref="K2484:K2492" si="433">SUM(E2484,G2484,I2484)</x:f>
        <x:v>189749</x:v>
      </x:c>
      <x:c r="L2484" s="104">
        <x:f t="shared" ref="L2484:L2492" si="434">SUM(F2484,H2484,J2484)</x:f>
        <x:v>24667</x:v>
      </x:c>
      <x:c r="M2484" s="104"/>
      <x:c r="N2484" s="100"/>
    </x:row>
    <x:row r="2485" spans="1:14" s="5" customFormat="1" ht="19.5" customHeight="1">
      <x:c r="A2485" s="101" t="s">
        <x:v>862</x:v>
      </x:c>
      <x:c r="B2485" s="101" t="s">
        <x:v>662</x:v>
      </x:c>
      <x:c r="C2485" s="102">
        <x:v>0.029999999999999999</x:v>
      </x:c>
      <x:c r="D2485" s="103" t="s">
        <x:v>250</x:v>
      </x:c>
      <x:c r="E2485" s="104"/>
      <x:c r="F2485" s="104"/>
      <x:c r="G2485" s="104">
        <x:f>노임단가표!D3</x:f>
        <x:v>148510</x:v>
      </x:c>
      <x:c r="H2485" s="104">
        <x:f>INT(C2485*G2485)</x:f>
        <x:v>4455</x:v>
      </x:c>
      <x:c r="I2485" s="104"/>
      <x:c r="J2485" s="104"/>
      <x:c r="K2485" s="104">
        <x:f t="shared" si="433"/>
        <x:v>148510</x:v>
      </x:c>
      <x:c r="L2485" s="104">
        <x:f t="shared" si="434"/>
        <x:v>4455</x:v>
      </x:c>
      <x:c r="M2485" s="104"/>
      <x:c r="N2485" s="100"/>
    </x:row>
    <x:row r="2486" spans="1:14" s="5" customFormat="1" ht="19.5" customHeight="1">
      <x:c r="A2486" s="101" t="s">
        <x:v>244</x:v>
      </x:c>
      <x:c r="B2486" s="101"/>
      <x:c r="C2486" s="102">
        <x:v>0.010999999999999999</x:v>
      </x:c>
      <x:c r="D2486" s="103" t="s">
        <x:v>250</x:v>
      </x:c>
      <x:c r="E2486" s="104"/>
      <x:c r="F2486" s="104"/>
      <x:c r="G2486" s="104">
        <x:f>노임단가표!D4</x:f>
        <x:v>213333</x:v>
      </x:c>
      <x:c r="H2486" s="104">
        <x:f>INT(C2486*G2486)</x:f>
        <x:v>2346</x:v>
      </x:c>
      <x:c r="I2486" s="104"/>
      <x:c r="J2486" s="104"/>
      <x:c r="K2486" s="104">
        <x:f t="shared" si="433"/>
        <x:v>213333</x:v>
      </x:c>
      <x:c r="L2486" s="104">
        <x:f t="shared" si="434"/>
        <x:v>2346</x:v>
      </x:c>
      <x:c r="M2486" s="104"/>
      <x:c r="N2486" s="100"/>
    </x:row>
    <x:row r="2487" spans="1:14" s="5" customFormat="1" ht="19.5" customHeight="1">
      <x:c r="A2487" s="101" t="s">
        <x:v>862</x:v>
      </x:c>
      <x:c r="B2487" s="101" t="s">
        <x:v>648</x:v>
      </x:c>
      <x:c r="C2487" s="102">
        <x:v>0.043999999999999995</x:v>
      </x:c>
      <x:c r="D2487" s="103" t="s">
        <x:v>250</x:v>
      </x:c>
      <x:c r="E2487" s="104"/>
      <x:c r="F2487" s="104"/>
      <x:c r="G2487" s="104">
        <x:f>G2485</x:f>
        <x:v>148510</x:v>
      </x:c>
      <x:c r="H2487" s="104">
        <x:f>INT(C2487*G2487)</x:f>
        <x:v>6534</x:v>
      </x:c>
      <x:c r="I2487" s="104"/>
      <x:c r="J2487" s="104"/>
      <x:c r="K2487" s="104">
        <x:f t="shared" si="433"/>
        <x:v>148510</x:v>
      </x:c>
      <x:c r="L2487" s="104">
        <x:f t="shared" si="434"/>
        <x:v>6534</x:v>
      </x:c>
      <x:c r="M2487" s="104"/>
      <x:c r="N2487" s="100"/>
    </x:row>
    <x:row r="2488" spans="1:14" s="5" customFormat="1" ht="19.5" customHeight="1">
      <x:c r="A2488" s="101" t="s">
        <x:v>417</x:v>
      </x:c>
      <x:c r="B2488" s="101"/>
      <x:c r="C2488" s="102">
        <x:v>0.092999999999999994</x:v>
      </x:c>
      <x:c r="D2488" s="103" t="s">
        <x:v>220</x:v>
      </x:c>
      <x:c r="E2488" s="104"/>
      <x:c r="F2488" s="104"/>
      <x:c r="G2488" s="104"/>
      <x:c r="H2488" s="104"/>
      <x:c r="I2488" s="104">
        <x:f>건설기계목록!G19</x:f>
        <x:v>607</x:v>
      </x:c>
      <x:c r="J2488" s="104">
        <x:f>INT(C2488*I2488)</x:f>
        <x:v>56</x:v>
      </x:c>
      <x:c r="K2488" s="104">
        <x:f t="shared" si="433"/>
        <x:v>607</x:v>
      </x:c>
      <x:c r="L2488" s="104">
        <x:f t="shared" si="434"/>
        <x:v>56</x:v>
      </x:c>
      <x:c r="M2488" s="104"/>
      <x:c r="N2488" s="100"/>
    </x:row>
    <x:row r="2489" spans="1:14" s="5" customFormat="1" ht="19.5" customHeight="1">
      <x:c r="A2489" s="101" t="s">
        <x:v>330</x:v>
      </x:c>
      <x:c r="B2489" s="101"/>
      <x:c r="C2489" s="101">
        <x:v>0.065000000000000002</x:v>
      </x:c>
      <x:c r="D2489" s="103" t="s">
        <x:v>291</x:v>
      </x:c>
      <x:c r="E2489" s="104">
        <x:f>자재단가표!D9</x:f>
        <x:v>1664</x:v>
      </x:c>
      <x:c r="F2489" s="104">
        <x:f>INT(C2489*E2489)</x:f>
        <x:v>108</x:v>
      </x:c>
      <x:c r="G2489" s="104"/>
      <x:c r="H2489" s="104"/>
      <x:c r="I2489" s="104"/>
      <x:c r="J2489" s="104"/>
      <x:c r="K2489" s="104">
        <x:f t="shared" si="433"/>
        <x:v>1664</x:v>
      </x:c>
      <x:c r="L2489" s="104">
        <x:f t="shared" si="434"/>
        <x:v>108</x:v>
      </x:c>
      <x:c r="M2489" s="104"/>
      <x:c r="N2489" s="100"/>
    </x:row>
    <x:row r="2490" spans="1:14" s="5" customFormat="1" ht="19.5" customHeight="1">
      <x:c r="A2490" s="101" t="s">
        <x:v>249</x:v>
      </x:c>
      <x:c r="B2490" s="101"/>
      <x:c r="C2490" s="102">
        <x:v>0.026000000000000001</x:v>
      </x:c>
      <x:c r="D2490" s="103" t="s">
        <x:v>291</x:v>
      </x:c>
      <x:c r="E2490" s="115">
        <x:f>자재단가표!D13</x:f>
        <x:v>2864</x:v>
      </x:c>
      <x:c r="F2490" s="104">
        <x:f>INT(C2490*E2490)</x:f>
        <x:v>74</x:v>
      </x:c>
      <x:c r="G2490" s="111"/>
      <x:c r="H2490" s="104"/>
      <x:c r="I2490" s="111"/>
      <x:c r="J2490" s="104"/>
      <x:c r="K2490" s="104">
        <x:f t="shared" si="433"/>
        <x:v>2864</x:v>
      </x:c>
      <x:c r="L2490" s="104">
        <x:f t="shared" si="434"/>
        <x:v>74</x:v>
      </x:c>
      <x:c r="M2490" s="104"/>
      <x:c r="N2490" s="100"/>
    </x:row>
    <x:row r="2491" spans="1:14" s="5" customFormat="1" ht="19.5" customHeight="1">
      <x:c r="A2491" s="101" t="s">
        <x:v>822</x:v>
      </x:c>
      <x:c r="B2491" s="101" t="str">
        <x:f>B2276</x:f>
        <x:v>보통인부</x:v>
      </x:c>
      <x:c r="C2491" s="102">
        <x:v>1</x:v>
      </x:c>
      <x:c r="D2491" s="103" t="s">
        <x:v>196</x:v>
      </x:c>
      <x:c r="E2491" s="115"/>
      <x:c r="F2491" s="104">
        <x:f>INT(C2491*E2491)</x:f>
        <x:v>0</x:v>
      </x:c>
      <x:c r="G2491" s="115">
        <x:f>기계단가산출목록!G4</x:f>
        <x:v>928</x:v>
      </x:c>
      <x:c r="H2491" s="104">
        <x:f>INT(C2491*G2491)</x:f>
        <x:v>928</x:v>
      </x:c>
      <x:c r="I2491" s="115"/>
      <x:c r="J2491" s="104">
        <x:f>INT(C2491*I2491)</x:f>
        <x:v>0</x:v>
      </x:c>
      <x:c r="K2491" s="104">
        <x:f t="shared" si="433"/>
        <x:v>928</x:v>
      </x:c>
      <x:c r="L2491" s="104">
        <x:f t="shared" si="434"/>
        <x:v>928</x:v>
      </x:c>
      <x:c r="M2491" s="104"/>
      <x:c r="N2491" s="100"/>
    </x:row>
    <x:row r="2492" spans="1:14" s="5" customFormat="1" ht="19.5" customHeight="1">
      <x:c r="A2492" s="101" t="s">
        <x:v>540</x:v>
      </x:c>
      <x:c r="B2492" s="101" t="str">
        <x:f>일위대가표!B853</x:f>
        <x:v>트럭탑재형크레인10톤</x:v>
      </x:c>
      <x:c r="C2492" s="102">
        <x:v>1</x:v>
      </x:c>
      <x:c r="D2492" s="103" t="s">
        <x:v>196</x:v>
      </x:c>
      <x:c r="E2492" s="115">
        <x:f>기계단가산출목록!F28</x:f>
        <x:v>1339</x:v>
      </x:c>
      <x:c r="F2492" s="104">
        <x:f>INT(C2492*E2492)</x:f>
        <x:v>1339</x:v>
      </x:c>
      <x:c r="G2492" s="115">
        <x:f>기계단가산출목록!G28</x:f>
        <x:v>2831</x:v>
      </x:c>
      <x:c r="H2492" s="104">
        <x:f>INT(C2492*G2492)</x:f>
        <x:v>2831</x:v>
      </x:c>
      <x:c r="I2492" s="115">
        <x:f>기계단가산출목록!H28</x:f>
        <x:v>1482</x:v>
      </x:c>
      <x:c r="J2492" s="104">
        <x:f>INT(C2492*I2492)</x:f>
        <x:v>1482</x:v>
      </x:c>
      <x:c r="K2492" s="104">
        <x:f t="shared" si="433"/>
        <x:v>5652</x:v>
      </x:c>
      <x:c r="L2492" s="104">
        <x:f t="shared" si="434"/>
        <x:v>5652</x:v>
      </x:c>
      <x:c r="M2492" s="104"/>
      <x:c r="N2492" s="100"/>
    </x:row>
    <x:row r="2493" spans="1:14" s="5" customFormat="1" ht="19.5" customHeight="1">
      <x:c r="A2493" s="101" t="s">
        <x:v>533</x:v>
      </x:c>
      <x:c r="B2493" s="101"/>
      <x:c r="C2493" s="102"/>
      <x:c r="D2493" s="103"/>
      <x:c r="E2493" s="104"/>
      <x:c r="F2493" s="104">
        <x:f>SUM(F2484:F2492)</x:f>
        <x:v>1521</x:v>
      </x:c>
      <x:c r="G2493" s="104"/>
      <x:c r="H2493" s="104">
        <x:f>SUM(H2484:H2492)</x:f>
        <x:v>41761</x:v>
      </x:c>
      <x:c r="I2493" s="104"/>
      <x:c r="J2493" s="104">
        <x:f>SUM(J2484:J2492)</x:f>
        <x:v>1538</x:v>
      </x:c>
      <x:c r="K2493" s="104"/>
      <x:c r="L2493" s="104">
        <x:f>SUM(F2493,H2493,J2493)</x:f>
        <x:v>44820</x:v>
      </x:c>
      <x:c r="M2493" s="104"/>
      <x:c r="N2493" s="100"/>
    </x:row>
    <x:row r="2494" spans="1:14" s="5" customFormat="1" ht="19.5" customHeight="1">
      <x:c r="A2494" s="105"/>
      <x:c r="B2494" s="105"/>
      <x:c r="C2494" s="106"/>
      <x:c r="D2494" s="107"/>
      <x:c r="E2494" s="108"/>
      <x:c r="F2494" s="108"/>
      <x:c r="G2494" s="108"/>
      <x:c r="H2494" s="108"/>
      <x:c r="I2494" s="108"/>
      <x:c r="J2494" s="108"/>
      <x:c r="K2494" s="108"/>
      <x:c r="L2494" s="108"/>
      <x:c r="M2494" s="108"/>
      <x:c r="N2494" s="100"/>
    </x:row>
    <x:row r="2495" spans="1:14" s="5" customFormat="1" ht="35.850000000000001">
      <x:c r="A2495" s="113" t="s">
        <x:v>960</x:v>
      </x:c>
      <x:c r="B2495" s="96" t="s">
        <x:v>235</x:v>
      </x:c>
      <x:c r="C2495" s="97"/>
      <x:c r="D2495" s="98" t="s">
        <x:v>148</x:v>
      </x:c>
      <x:c r="E2495" s="99"/>
      <x:c r="F2495" s="99"/>
      <x:c r="G2495" s="99"/>
      <x:c r="H2495" s="99"/>
      <x:c r="I2495" s="99"/>
      <x:c r="J2495" s="99"/>
      <x:c r="K2495" s="99"/>
      <x:c r="L2495" s="99"/>
      <x:c r="M2495" s="99"/>
      <x:c r="N2495" s="100"/>
    </x:row>
    <x:row r="2496" spans="1:14" s="5" customFormat="1" ht="19.5" customHeight="1">
      <x:c r="A2496" s="101" t="s">
        <x:v>153</x:v>
      </x:c>
      <x:c r="B2496" s="101" t="s">
        <x:v>662</x:v>
      </x:c>
      <x:c r="C2496" s="102">
        <x:v>0.13</x:v>
      </x:c>
      <x:c r="D2496" s="103" t="s">
        <x:v>250</x:v>
      </x:c>
      <x:c r="E2496" s="104"/>
      <x:c r="F2496" s="104"/>
      <x:c r="G2496" s="104">
        <x:f>G2484</x:f>
        <x:v>189749</x:v>
      </x:c>
      <x:c r="H2496" s="104">
        <x:f>INT(C2496*G2496)</x:f>
        <x:v>24667</x:v>
      </x:c>
      <x:c r="I2496" s="104"/>
      <x:c r="J2496" s="104"/>
      <x:c r="K2496" s="104">
        <x:f t="shared" ref="K2496:K2504" si="435">SUM(E2496,G2496,I2496)</x:f>
        <x:v>189749</x:v>
      </x:c>
      <x:c r="L2496" s="104">
        <x:f t="shared" ref="L2496:L2504" si="436">SUM(F2496,H2496,J2496)</x:f>
        <x:v>24667</x:v>
      </x:c>
      <x:c r="M2496" s="104"/>
      <x:c r="N2496" s="100"/>
    </x:row>
    <x:row r="2497" spans="1:14" s="5" customFormat="1" ht="19.5" customHeight="1">
      <x:c r="A2497" s="101" t="s">
        <x:v>862</x:v>
      </x:c>
      <x:c r="B2497" s="101" t="s">
        <x:v>662</x:v>
      </x:c>
      <x:c r="C2497" s="102">
        <x:v>0.040000000000000002</x:v>
      </x:c>
      <x:c r="D2497" s="103" t="s">
        <x:v>250</x:v>
      </x:c>
      <x:c r="E2497" s="104"/>
      <x:c r="F2497" s="104"/>
      <x:c r="G2497" s="104">
        <x:f>G2485</x:f>
        <x:v>148510</x:v>
      </x:c>
      <x:c r="H2497" s="104">
        <x:f>INT(C2497*G2497)</x:f>
        <x:v>5940</x:v>
      </x:c>
      <x:c r="I2497" s="104"/>
      <x:c r="J2497" s="104"/>
      <x:c r="K2497" s="104">
        <x:f t="shared" si="435"/>
        <x:v>148510</x:v>
      </x:c>
      <x:c r="L2497" s="104">
        <x:f t="shared" si="436"/>
        <x:v>5940</x:v>
      </x:c>
      <x:c r="M2497" s="104"/>
      <x:c r="N2497" s="100"/>
    </x:row>
    <x:row r="2498" spans="1:14" s="5" customFormat="1" ht="19.5" customHeight="1">
      <x:c r="A2498" s="101" t="s">
        <x:v>244</x:v>
      </x:c>
      <x:c r="B2498" s="101"/>
      <x:c r="C2498" s="102">
        <x:v>0.016</x:v>
      </x:c>
      <x:c r="D2498" s="103" t="s">
        <x:v>250</x:v>
      </x:c>
      <x:c r="E2498" s="104"/>
      <x:c r="F2498" s="104"/>
      <x:c r="G2498" s="104">
        <x:f>G2486</x:f>
        <x:v>213333</x:v>
      </x:c>
      <x:c r="H2498" s="104">
        <x:f>INT(C2498*G2498)</x:f>
        <x:v>3413</x:v>
      </x:c>
      <x:c r="I2498" s="104"/>
      <x:c r="J2498" s="104"/>
      <x:c r="K2498" s="104">
        <x:f t="shared" si="435"/>
        <x:v>213333</x:v>
      </x:c>
      <x:c r="L2498" s="104">
        <x:f t="shared" si="436"/>
        <x:v>3413</x:v>
      </x:c>
      <x:c r="M2498" s="104"/>
      <x:c r="N2498" s="100"/>
    </x:row>
    <x:row r="2499" spans="1:14" s="5" customFormat="1" ht="19.5" customHeight="1">
      <x:c r="A2499" s="101" t="s">
        <x:v>862</x:v>
      </x:c>
      <x:c r="B2499" s="101" t="s">
        <x:v>648</x:v>
      </x:c>
      <x:c r="C2499" s="102">
        <x:v>0.064000000000000001</x:v>
      </x:c>
      <x:c r="D2499" s="103" t="s">
        <x:v>250</x:v>
      </x:c>
      <x:c r="E2499" s="104"/>
      <x:c r="F2499" s="104"/>
      <x:c r="G2499" s="104">
        <x:f>G2487</x:f>
        <x:v>148510</x:v>
      </x:c>
      <x:c r="H2499" s="104">
        <x:f>INT(C2499*G2499)</x:f>
        <x:v>9504</x:v>
      </x:c>
      <x:c r="I2499" s="104"/>
      <x:c r="J2499" s="104"/>
      <x:c r="K2499" s="104">
        <x:f t="shared" si="435"/>
        <x:v>148510</x:v>
      </x:c>
      <x:c r="L2499" s="104">
        <x:f t="shared" si="436"/>
        <x:v>9504</x:v>
      </x:c>
      <x:c r="M2499" s="104"/>
      <x:c r="N2499" s="100"/>
    </x:row>
    <x:row r="2500" spans="1:14" s="5" customFormat="1" ht="19.5" customHeight="1">
      <x:c r="A2500" s="101" t="s">
        <x:v>417</x:v>
      </x:c>
      <x:c r="B2500" s="101"/>
      <x:c r="C2500" s="102">
        <x:v>0.13500000000000001</x:v>
      </x:c>
      <x:c r="D2500" s="103" t="s">
        <x:v>220</x:v>
      </x:c>
      <x:c r="E2500" s="104"/>
      <x:c r="F2500" s="104"/>
      <x:c r="G2500" s="104"/>
      <x:c r="H2500" s="104"/>
      <x:c r="I2500" s="104">
        <x:f>I2488</x:f>
        <x:v>607</x:v>
      </x:c>
      <x:c r="J2500" s="104">
        <x:f>INT(C2500*I2500)</x:f>
        <x:v>81</x:v>
      </x:c>
      <x:c r="K2500" s="104">
        <x:f t="shared" si="435"/>
        <x:v>607</x:v>
      </x:c>
      <x:c r="L2500" s="104">
        <x:f t="shared" si="436"/>
        <x:v>81</x:v>
      </x:c>
      <x:c r="M2500" s="104"/>
      <x:c r="N2500" s="100"/>
    </x:row>
    <x:row r="2501" spans="1:14" s="5" customFormat="1" ht="19.5" customHeight="1">
      <x:c r="A2501" s="101" t="s">
        <x:v>330</x:v>
      </x:c>
      <x:c r="B2501" s="101"/>
      <x:c r="C2501" s="101">
        <x:v>0.093999999999999995</x:v>
      </x:c>
      <x:c r="D2501" s="103" t="s">
        <x:v>291</x:v>
      </x:c>
      <x:c r="E2501" s="104">
        <x:f>E2489</x:f>
        <x:v>1664</x:v>
      </x:c>
      <x:c r="F2501" s="104">
        <x:f>INT(C2501*E2501)</x:f>
        <x:v>156</x:v>
      </x:c>
      <x:c r="G2501" s="104"/>
      <x:c r="H2501" s="104"/>
      <x:c r="I2501" s="104"/>
      <x:c r="J2501" s="104"/>
      <x:c r="K2501" s="104">
        <x:f t="shared" si="435"/>
        <x:v>1664</x:v>
      </x:c>
      <x:c r="L2501" s="104">
        <x:f t="shared" si="436"/>
        <x:v>156</x:v>
      </x:c>
      <x:c r="M2501" s="104"/>
      <x:c r="N2501" s="100"/>
    </x:row>
    <x:row r="2502" spans="1:14" s="5" customFormat="1" ht="19.5" customHeight="1">
      <x:c r="A2502" s="101" t="s">
        <x:v>249</x:v>
      </x:c>
      <x:c r="B2502" s="101"/>
      <x:c r="C2502" s="102">
        <x:v>0.039000000000000001</x:v>
      </x:c>
      <x:c r="D2502" s="103" t="s">
        <x:v>291</x:v>
      </x:c>
      <x:c r="E2502" s="104">
        <x:f>E2490</x:f>
        <x:v>2864</x:v>
      </x:c>
      <x:c r="F2502" s="104">
        <x:f>INT(C2502*E2502)</x:f>
        <x:v>111</x:v>
      </x:c>
      <x:c r="G2502" s="111"/>
      <x:c r="H2502" s="104"/>
      <x:c r="I2502" s="111"/>
      <x:c r="J2502" s="104"/>
      <x:c r="K2502" s="104">
        <x:f t="shared" si="435"/>
        <x:v>2864</x:v>
      </x:c>
      <x:c r="L2502" s="104">
        <x:f t="shared" si="436"/>
        <x:v>111</x:v>
      </x:c>
      <x:c r="M2502" s="104"/>
      <x:c r="N2502" s="100"/>
    </x:row>
    <x:row r="2503" spans="1:14" s="5" customFormat="1" ht="19.5" customHeight="1">
      <x:c r="A2503" s="101" t="s">
        <x:v>822</x:v>
      </x:c>
      <x:c r="B2503" s="101" t="s">
        <x:v>1103</x:v>
      </x:c>
      <x:c r="C2503" s="102">
        <x:v>1</x:v>
      </x:c>
      <x:c r="D2503" s="103" t="s">
        <x:v>196</x:v>
      </x:c>
      <x:c r="E2503" s="115">
        <x:f>E2286</x:f>
        <x:v>989</x:v>
      </x:c>
      <x:c r="F2503" s="104">
        <x:f>INT(C2503*E2503)</x:f>
        <x:v>989</x:v>
      </x:c>
      <x:c r="G2503" s="115">
        <x:f>G2286</x:f>
        <x:v>2093</x:v>
      </x:c>
      <x:c r="H2503" s="104">
        <x:f>INT(C2503*G2503)</x:f>
        <x:v>2093</x:v>
      </x:c>
      <x:c r="I2503" s="115">
        <x:f>I2286</x:f>
        <x:v>1095</x:v>
      </x:c>
      <x:c r="J2503" s="104">
        <x:f>INT(C2503*I2503)</x:f>
        <x:v>1095</x:v>
      </x:c>
      <x:c r="K2503" s="104">
        <x:f t="shared" si="435"/>
        <x:v>4177</x:v>
      </x:c>
      <x:c r="L2503" s="104">
        <x:f t="shared" si="436"/>
        <x:v>4177</x:v>
      </x:c>
      <x:c r="M2503" s="104"/>
      <x:c r="N2503" s="100"/>
    </x:row>
    <x:row r="2504" spans="1:14" s="5" customFormat="1" ht="19.5" customHeight="1">
      <x:c r="A2504" s="101" t="s">
        <x:v>540</x:v>
      </x:c>
      <x:c r="B2504" s="101" t="str">
        <x:f>B2492</x:f>
        <x:v>트럭탑재형크레인10톤</x:v>
      </x:c>
      <x:c r="C2504" s="102">
        <x:v>1</x:v>
      </x:c>
      <x:c r="D2504" s="103" t="s">
        <x:v>196</x:v>
      </x:c>
      <x:c r="E2504" s="115">
        <x:f>기계단가산출목록!F30</x:f>
        <x:v>1458</x:v>
      </x:c>
      <x:c r="F2504" s="104">
        <x:f>INT(C2504*E2504)</x:f>
        <x:v>1458</x:v>
      </x:c>
      <x:c r="G2504" s="115">
        <x:f>기계단가산출목록!G30</x:f>
        <x:v>3082</x:v>
      </x:c>
      <x:c r="H2504" s="104">
        <x:f>INT(C2504*G2504)</x:f>
        <x:v>3082</x:v>
      </x:c>
      <x:c r="I2504" s="115">
        <x:f>기계단가산출목록!H30</x:f>
        <x:v>1614</x:v>
      </x:c>
      <x:c r="J2504" s="104">
        <x:f>INT(C2504*I2504)</x:f>
        <x:v>1614</x:v>
      </x:c>
      <x:c r="K2504" s="104">
        <x:f t="shared" si="435"/>
        <x:v>6154</x:v>
      </x:c>
      <x:c r="L2504" s="104">
        <x:f t="shared" si="436"/>
        <x:v>6154</x:v>
      </x:c>
      <x:c r="M2504" s="104"/>
      <x:c r="N2504" s="100"/>
    </x:row>
    <x:row r="2505" spans="1:14" s="5" customFormat="1" ht="19.5" customHeight="1">
      <x:c r="A2505" s="101" t="s">
        <x:v>533</x:v>
      </x:c>
      <x:c r="B2505" s="101"/>
      <x:c r="C2505" s="102"/>
      <x:c r="D2505" s="103"/>
      <x:c r="E2505" s="104"/>
      <x:c r="F2505" s="104">
        <x:f>SUM(F2496:F2504)</x:f>
        <x:v>2714</x:v>
      </x:c>
      <x:c r="G2505" s="104"/>
      <x:c r="H2505" s="104">
        <x:f>SUM(H2496:H2504)</x:f>
        <x:v>48699</x:v>
      </x:c>
      <x:c r="I2505" s="104"/>
      <x:c r="J2505" s="104">
        <x:f>SUM(J2496:J2504)</x:f>
        <x:v>2790</x:v>
      </x:c>
      <x:c r="K2505" s="104"/>
      <x:c r="L2505" s="104">
        <x:f>SUM(F2505,H2505,J2505)</x:f>
        <x:v>54203</x:v>
      </x:c>
      <x:c r="M2505" s="104"/>
      <x:c r="N2505" s="100"/>
    </x:row>
    <x:row r="2506" spans="1:14" s="5" customFormat="1" ht="19.5" customHeight="1">
      <x:c r="A2506" s="105"/>
      <x:c r="B2506" s="105"/>
      <x:c r="C2506" s="106"/>
      <x:c r="D2506" s="107"/>
      <x:c r="E2506" s="108"/>
      <x:c r="F2506" s="108"/>
      <x:c r="G2506" s="108"/>
      <x:c r="H2506" s="108"/>
      <x:c r="I2506" s="108"/>
      <x:c r="J2506" s="108"/>
      <x:c r="K2506" s="108"/>
      <x:c r="L2506" s="108"/>
      <x:c r="M2506" s="108"/>
      <x:c r="N2506" s="100"/>
    </x:row>
    <x:row r="2507" spans="1:14" s="5" customFormat="1" ht="35.850000000000001">
      <x:c r="A2507" s="113" t="s">
        <x:v>975</x:v>
      </x:c>
      <x:c r="B2507" s="96" t="s">
        <x:v>284</x:v>
      </x:c>
      <x:c r="C2507" s="97"/>
      <x:c r="D2507" s="98" t="s">
        <x:v>148</x:v>
      </x:c>
      <x:c r="E2507" s="99"/>
      <x:c r="F2507" s="99"/>
      <x:c r="G2507" s="99"/>
      <x:c r="H2507" s="99"/>
      <x:c r="I2507" s="99"/>
      <x:c r="J2507" s="99"/>
      <x:c r="K2507" s="99"/>
      <x:c r="L2507" s="99"/>
      <x:c r="M2507" s="99"/>
      <x:c r="N2507" s="100"/>
    </x:row>
    <x:row r="2508" spans="1:14" s="5" customFormat="1" ht="19.5" customHeight="1">
      <x:c r="A2508" s="101" t="s">
        <x:v>153</x:v>
      </x:c>
      <x:c r="B2508" s="101" t="s">
        <x:v>662</x:v>
      </x:c>
      <x:c r="C2508" s="102">
        <x:v>0.13</x:v>
      </x:c>
      <x:c r="D2508" s="103" t="s">
        <x:v>250</x:v>
      </x:c>
      <x:c r="E2508" s="104"/>
      <x:c r="F2508" s="104"/>
      <x:c r="G2508" s="104">
        <x:f>G2496</x:f>
        <x:v>189749</x:v>
      </x:c>
      <x:c r="H2508" s="104">
        <x:f>INT(C2508*G2508)</x:f>
        <x:v>24667</x:v>
      </x:c>
      <x:c r="I2508" s="104"/>
      <x:c r="J2508" s="104"/>
      <x:c r="K2508" s="104">
        <x:f t="shared" ref="K2508:K2516" si="437">SUM(E2508,G2508,I2508)</x:f>
        <x:v>189749</x:v>
      </x:c>
      <x:c r="L2508" s="104">
        <x:f t="shared" ref="L2508:L2516" si="438">SUM(F2508,H2508,J2508)</x:f>
        <x:v>24667</x:v>
      </x:c>
      <x:c r="M2508" s="104"/>
      <x:c r="N2508" s="100"/>
    </x:row>
    <x:row r="2509" spans="1:14" s="5" customFormat="1" ht="19.5" customHeight="1">
      <x:c r="A2509" s="101" t="s">
        <x:v>862</x:v>
      </x:c>
      <x:c r="B2509" s="101" t="s">
        <x:v>662</x:v>
      </x:c>
      <x:c r="C2509" s="102">
        <x:v>0.040000000000000002</x:v>
      </x:c>
      <x:c r="D2509" s="103" t="s">
        <x:v>250</x:v>
      </x:c>
      <x:c r="E2509" s="104"/>
      <x:c r="F2509" s="104"/>
      <x:c r="G2509" s="104">
        <x:f>G2497</x:f>
        <x:v>148510</x:v>
      </x:c>
      <x:c r="H2509" s="104">
        <x:f>INT(C2509*G2509)</x:f>
        <x:v>5940</x:v>
      </x:c>
      <x:c r="I2509" s="104"/>
      <x:c r="J2509" s="104"/>
      <x:c r="K2509" s="104">
        <x:f t="shared" si="437"/>
        <x:v>148510</x:v>
      </x:c>
      <x:c r="L2509" s="104">
        <x:f t="shared" si="438"/>
        <x:v>5940</x:v>
      </x:c>
      <x:c r="M2509" s="104"/>
      <x:c r="N2509" s="100"/>
    </x:row>
    <x:row r="2510" spans="1:14" s="5" customFormat="1" ht="19.5" customHeight="1">
      <x:c r="A2510" s="101" t="s">
        <x:v>244</x:v>
      </x:c>
      <x:c r="B2510" s="101"/>
      <x:c r="C2510" s="102">
        <x:v>0.022999999999999998</x:v>
      </x:c>
      <x:c r="D2510" s="103" t="s">
        <x:v>250</x:v>
      </x:c>
      <x:c r="E2510" s="104"/>
      <x:c r="F2510" s="104"/>
      <x:c r="G2510" s="104">
        <x:f>G2498</x:f>
        <x:v>213333</x:v>
      </x:c>
      <x:c r="H2510" s="104">
        <x:f>INT(C2510*G2510)</x:f>
        <x:v>4906</x:v>
      </x:c>
      <x:c r="I2510" s="104"/>
      <x:c r="J2510" s="104"/>
      <x:c r="K2510" s="104">
        <x:f t="shared" si="437"/>
        <x:v>213333</x:v>
      </x:c>
      <x:c r="L2510" s="104">
        <x:f t="shared" si="438"/>
        <x:v>4906</x:v>
      </x:c>
      <x:c r="M2510" s="104"/>
      <x:c r="N2510" s="100"/>
    </x:row>
    <x:row r="2511" spans="1:14" s="5" customFormat="1" ht="19.5" customHeight="1">
      <x:c r="A2511" s="101" t="s">
        <x:v>862</x:v>
      </x:c>
      <x:c r="B2511" s="101" t="s">
        <x:v>648</x:v>
      </x:c>
      <x:c r="C2511" s="102">
        <x:v>0.091999999999999993</x:v>
      </x:c>
      <x:c r="D2511" s="103" t="s">
        <x:v>250</x:v>
      </x:c>
      <x:c r="E2511" s="104"/>
      <x:c r="F2511" s="104"/>
      <x:c r="G2511" s="104">
        <x:f>G2499</x:f>
        <x:v>148510</x:v>
      </x:c>
      <x:c r="H2511" s="104">
        <x:f>INT(C2511*G2511)</x:f>
        <x:v>13662</x:v>
      </x:c>
      <x:c r="I2511" s="104"/>
      <x:c r="J2511" s="104"/>
      <x:c r="K2511" s="104">
        <x:f t="shared" si="437"/>
        <x:v>148510</x:v>
      </x:c>
      <x:c r="L2511" s="104">
        <x:f t="shared" si="438"/>
        <x:v>13662</x:v>
      </x:c>
      <x:c r="M2511" s="104"/>
      <x:c r="N2511" s="100"/>
    </x:row>
    <x:row r="2512" spans="1:14" s="5" customFormat="1" ht="19.5" customHeight="1">
      <x:c r="A2512" s="101" t="s">
        <x:v>417</x:v>
      </x:c>
      <x:c r="B2512" s="101"/>
      <x:c r="C2512" s="102">
        <x:v>0.185</x:v>
      </x:c>
      <x:c r="D2512" s="103" t="s">
        <x:v>220</x:v>
      </x:c>
      <x:c r="E2512" s="104"/>
      <x:c r="F2512" s="104"/>
      <x:c r="G2512" s="104"/>
      <x:c r="H2512" s="104"/>
      <x:c r="I2512" s="104">
        <x:f>I2500</x:f>
        <x:v>607</x:v>
      </x:c>
      <x:c r="J2512" s="104">
        <x:f>INT(C2512*I2512)</x:f>
        <x:v>112</x:v>
      </x:c>
      <x:c r="K2512" s="104">
        <x:f t="shared" si="437"/>
        <x:v>607</x:v>
      </x:c>
      <x:c r="L2512" s="104">
        <x:f t="shared" si="438"/>
        <x:v>112</x:v>
      </x:c>
      <x:c r="M2512" s="104"/>
      <x:c r="N2512" s="100"/>
    </x:row>
    <x:row r="2513" spans="1:14" s="5" customFormat="1" ht="19.5" customHeight="1">
      <x:c r="A2513" s="101" t="s">
        <x:v>330</x:v>
      </x:c>
      <x:c r="B2513" s="101"/>
      <x:c r="C2513" s="101">
        <x:v>0.129</x:v>
      </x:c>
      <x:c r="D2513" s="103" t="s">
        <x:v>291</x:v>
      </x:c>
      <x:c r="E2513" s="104">
        <x:f>E2501</x:f>
        <x:v>1664</x:v>
      </x:c>
      <x:c r="F2513" s="104">
        <x:f>INT(C2513*E2513)</x:f>
        <x:v>214</x:v>
      </x:c>
      <x:c r="G2513" s="104"/>
      <x:c r="H2513" s="104"/>
      <x:c r="I2513" s="104"/>
      <x:c r="J2513" s="104"/>
      <x:c r="K2513" s="104">
        <x:f t="shared" si="437"/>
        <x:v>1664</x:v>
      </x:c>
      <x:c r="L2513" s="104">
        <x:f t="shared" si="438"/>
        <x:v>214</x:v>
      </x:c>
      <x:c r="M2513" s="104"/>
      <x:c r="N2513" s="100"/>
    </x:row>
    <x:row r="2514" spans="1:14" s="5" customFormat="1" ht="19.5" customHeight="1">
      <x:c r="A2514" s="101" t="s">
        <x:v>249</x:v>
      </x:c>
      <x:c r="B2514" s="101"/>
      <x:c r="C2514" s="102">
        <x:v>0.053000000000000003</x:v>
      </x:c>
      <x:c r="D2514" s="103" t="s">
        <x:v>291</x:v>
      </x:c>
      <x:c r="E2514" s="104">
        <x:f>E2502</x:f>
        <x:v>2864</x:v>
      </x:c>
      <x:c r="F2514" s="104">
        <x:f>INT(C2514*E2514)</x:f>
        <x:v>151</x:v>
      </x:c>
      <x:c r="G2514" s="111"/>
      <x:c r="H2514" s="104"/>
      <x:c r="I2514" s="111"/>
      <x:c r="J2514" s="104"/>
      <x:c r="K2514" s="104">
        <x:f t="shared" si="437"/>
        <x:v>2864</x:v>
      </x:c>
      <x:c r="L2514" s="104">
        <x:f t="shared" si="438"/>
        <x:v>151</x:v>
      </x:c>
      <x:c r="M2514" s="104"/>
      <x:c r="N2514" s="100"/>
    </x:row>
    <x:row r="2515" spans="1:14" s="5" customFormat="1" ht="19.5" customHeight="1">
      <x:c r="A2515" s="101" t="s">
        <x:v>822</x:v>
      </x:c>
      <x:c r="B2515" s="101" t="str">
        <x:f>B2503</x:f>
        <x:v>굴삭기(0.4㎥)</x:v>
      </x:c>
      <x:c r="C2515" s="102">
        <x:v>1</x:v>
      </x:c>
      <x:c r="D2515" s="103" t="s">
        <x:v>196</x:v>
      </x:c>
      <x:c r="E2515" s="115">
        <x:f>E2503</x:f>
        <x:v>989</x:v>
      </x:c>
      <x:c r="F2515" s="104">
        <x:f>INT(C2515*E2515)</x:f>
        <x:v>989</x:v>
      </x:c>
      <x:c r="G2515" s="115">
        <x:f>G2503</x:f>
        <x:v>2093</x:v>
      </x:c>
      <x:c r="H2515" s="104">
        <x:f>INT(C2515*G2515)</x:f>
        <x:v>2093</x:v>
      </x:c>
      <x:c r="I2515" s="115">
        <x:f>I2503</x:f>
        <x:v>1095</x:v>
      </x:c>
      <x:c r="J2515" s="104">
        <x:f>INT(C2515*I2515)</x:f>
        <x:v>1095</x:v>
      </x:c>
      <x:c r="K2515" s="104">
        <x:f t="shared" si="437"/>
        <x:v>4177</x:v>
      </x:c>
      <x:c r="L2515" s="104">
        <x:f t="shared" si="438"/>
        <x:v>4177</x:v>
      </x:c>
      <x:c r="M2515" s="104"/>
      <x:c r="N2515" s="100"/>
    </x:row>
    <x:row r="2516" spans="1:14" s="5" customFormat="1" ht="19.5" customHeight="1">
      <x:c r="A2516" s="101" t="s">
        <x:v>540</x:v>
      </x:c>
      <x:c r="B2516" s="101" t="str">
        <x:f>B2504</x:f>
        <x:v>트럭탑재형크레인10톤</x:v>
      </x:c>
      <x:c r="C2516" s="102">
        <x:v>1</x:v>
      </x:c>
      <x:c r="D2516" s="103" t="s">
        <x:v>196</x:v>
      </x:c>
      <x:c r="E2516" s="115">
        <x:f>E2504</x:f>
        <x:v>1458</x:v>
      </x:c>
      <x:c r="F2516" s="104">
        <x:f>INT(C2516*E2516)</x:f>
        <x:v>1458</x:v>
      </x:c>
      <x:c r="G2516" s="115">
        <x:f>G2504</x:f>
        <x:v>3082</x:v>
      </x:c>
      <x:c r="H2516" s="104">
        <x:f>INT(C2516*G2516)</x:f>
        <x:v>3082</x:v>
      </x:c>
      <x:c r="I2516" s="115">
        <x:f>I2504</x:f>
        <x:v>1614</x:v>
      </x:c>
      <x:c r="J2516" s="104">
        <x:f>INT(C2516*I2516)</x:f>
        <x:v>1614</x:v>
      </x:c>
      <x:c r="K2516" s="104">
        <x:f t="shared" si="437"/>
        <x:v>6154</x:v>
      </x:c>
      <x:c r="L2516" s="104">
        <x:f t="shared" si="438"/>
        <x:v>6154</x:v>
      </x:c>
      <x:c r="M2516" s="104"/>
      <x:c r="N2516" s="100"/>
    </x:row>
    <x:row r="2517" spans="1:14" s="5" customFormat="1" ht="19.5" customHeight="1">
      <x:c r="A2517" s="101" t="s">
        <x:v>533</x:v>
      </x:c>
      <x:c r="B2517" s="101"/>
      <x:c r="C2517" s="102"/>
      <x:c r="D2517" s="103"/>
      <x:c r="E2517" s="104"/>
      <x:c r="F2517" s="104">
        <x:f>SUM(F2508:F2516)</x:f>
        <x:v>2812</x:v>
      </x:c>
      <x:c r="G2517" s="104"/>
      <x:c r="H2517" s="104">
        <x:f>SUM(H2508:H2516)</x:f>
        <x:v>54350</x:v>
      </x:c>
      <x:c r="I2517" s="104"/>
      <x:c r="J2517" s="104">
        <x:f>SUM(J2508:J2516)</x:f>
        <x:v>2821</x:v>
      </x:c>
      <x:c r="K2517" s="104"/>
      <x:c r="L2517" s="104">
        <x:f>SUM(F2517,H2517,J2517)</x:f>
        <x:v>59983</x:v>
      </x:c>
      <x:c r="M2517" s="104"/>
      <x:c r="N2517" s="100"/>
    </x:row>
    <x:row r="2518" spans="1:14" s="5" customFormat="1" ht="19.5" customHeight="1">
      <x:c r="A2518" s="105"/>
      <x:c r="B2518" s="105"/>
      <x:c r="C2518" s="106"/>
      <x:c r="D2518" s="107"/>
      <x:c r="E2518" s="108"/>
      <x:c r="F2518" s="108"/>
      <x:c r="G2518" s="108"/>
      <x:c r="H2518" s="108"/>
      <x:c r="I2518" s="108"/>
      <x:c r="J2518" s="108"/>
      <x:c r="K2518" s="108"/>
      <x:c r="L2518" s="108"/>
      <x:c r="M2518" s="108"/>
      <x:c r="N2518" s="100"/>
    </x:row>
    <x:row r="2519" spans="1:14" s="5" customFormat="1" ht="35.850000000000001">
      <x:c r="A2519" s="113" t="s">
        <x:v>943</x:v>
      </x:c>
      <x:c r="B2519" s="96" t="s">
        <x:v>279</x:v>
      </x:c>
      <x:c r="C2519" s="97"/>
      <x:c r="D2519" s="98" t="s">
        <x:v>148</x:v>
      </x:c>
      <x:c r="E2519" s="99"/>
      <x:c r="F2519" s="99"/>
      <x:c r="G2519" s="99"/>
      <x:c r="H2519" s="99"/>
      <x:c r="I2519" s="99"/>
      <x:c r="J2519" s="99"/>
      <x:c r="K2519" s="99"/>
      <x:c r="L2519" s="99"/>
      <x:c r="M2519" s="99"/>
      <x:c r="N2519" s="100"/>
    </x:row>
    <x:row r="2520" spans="1:14" s="5" customFormat="1" ht="19.5" customHeight="1">
      <x:c r="A2520" s="101" t="s">
        <x:v>153</x:v>
      </x:c>
      <x:c r="B2520" s="101" t="s">
        <x:v>662</x:v>
      </x:c>
      <x:c r="C2520" s="102">
        <x:v>0.20000000000000001</x:v>
      </x:c>
      <x:c r="D2520" s="103" t="s">
        <x:v>250</x:v>
      </x:c>
      <x:c r="E2520" s="104"/>
      <x:c r="F2520" s="104"/>
      <x:c r="G2520" s="104">
        <x:f>G2508</x:f>
        <x:v>189749</x:v>
      </x:c>
      <x:c r="H2520" s="104">
        <x:f>INT(C2520*G2520)</x:f>
        <x:v>37949</x:v>
      </x:c>
      <x:c r="I2520" s="104"/>
      <x:c r="J2520" s="104"/>
      <x:c r="K2520" s="104">
        <x:f t="shared" ref="K2520:K2528" si="439">SUM(E2520,G2520,I2520)</x:f>
        <x:v>189749</x:v>
      </x:c>
      <x:c r="L2520" s="104">
        <x:f t="shared" ref="L2520:L2528" si="440">SUM(F2520,H2520,J2520)</x:f>
        <x:v>37949</x:v>
      </x:c>
      <x:c r="M2520" s="104"/>
      <x:c r="N2520" s="100"/>
    </x:row>
    <x:row r="2521" spans="1:14" s="5" customFormat="1" ht="19.5" customHeight="1">
      <x:c r="A2521" s="101" t="s">
        <x:v>862</x:v>
      </x:c>
      <x:c r="B2521" s="101" t="s">
        <x:v>662</x:v>
      </x:c>
      <x:c r="C2521" s="102">
        <x:v>0.05</x:v>
      </x:c>
      <x:c r="D2521" s="103" t="s">
        <x:v>250</x:v>
      </x:c>
      <x:c r="E2521" s="104"/>
      <x:c r="F2521" s="104"/>
      <x:c r="G2521" s="104">
        <x:f>G2509</x:f>
        <x:v>148510</x:v>
      </x:c>
      <x:c r="H2521" s="104">
        <x:f>INT(C2521*G2521)</x:f>
        <x:v>7425</x:v>
      </x:c>
      <x:c r="I2521" s="104"/>
      <x:c r="J2521" s="104"/>
      <x:c r="K2521" s="104">
        <x:f t="shared" si="439"/>
        <x:v>148510</x:v>
      </x:c>
      <x:c r="L2521" s="104">
        <x:f t="shared" si="440"/>
        <x:v>7425</x:v>
      </x:c>
      <x:c r="M2521" s="104"/>
      <x:c r="N2521" s="100"/>
    </x:row>
    <x:row r="2522" spans="1:14" s="5" customFormat="1" ht="19.5" customHeight="1">
      <x:c r="A2522" s="101" t="s">
        <x:v>244</x:v>
      </x:c>
      <x:c r="B2522" s="101"/>
      <x:c r="C2522" s="102">
        <x:v>0.034000000000000002</x:v>
      </x:c>
      <x:c r="D2522" s="103" t="s">
        <x:v>250</x:v>
      </x:c>
      <x:c r="E2522" s="104"/>
      <x:c r="F2522" s="104"/>
      <x:c r="G2522" s="104">
        <x:f>G2510</x:f>
        <x:v>213333</x:v>
      </x:c>
      <x:c r="H2522" s="104">
        <x:f>INT(C2522*G2522)</x:f>
        <x:v>7253</x:v>
      </x:c>
      <x:c r="I2522" s="104"/>
      <x:c r="J2522" s="104"/>
      <x:c r="K2522" s="104">
        <x:f t="shared" si="439"/>
        <x:v>213333</x:v>
      </x:c>
      <x:c r="L2522" s="104">
        <x:f t="shared" si="440"/>
        <x:v>7253</x:v>
      </x:c>
      <x:c r="M2522" s="104"/>
      <x:c r="N2522" s="100"/>
    </x:row>
    <x:row r="2523" spans="1:14" s="5" customFormat="1" ht="19.5" customHeight="1">
      <x:c r="A2523" s="101" t="s">
        <x:v>862</x:v>
      </x:c>
      <x:c r="B2523" s="101" t="s">
        <x:v>648</x:v>
      </x:c>
      <x:c r="C2523" s="102">
        <x:v>0.13600000000000001</x:v>
      </x:c>
      <x:c r="D2523" s="103" t="s">
        <x:v>250</x:v>
      </x:c>
      <x:c r="E2523" s="104"/>
      <x:c r="F2523" s="104"/>
      <x:c r="G2523" s="104">
        <x:f>G2511</x:f>
        <x:v>148510</x:v>
      </x:c>
      <x:c r="H2523" s="104">
        <x:f>INT(C2523*G2523)</x:f>
        <x:v>20197</x:v>
      </x:c>
      <x:c r="I2523" s="104"/>
      <x:c r="J2523" s="104"/>
      <x:c r="K2523" s="104">
        <x:f t="shared" si="439"/>
        <x:v>148510</x:v>
      </x:c>
      <x:c r="L2523" s="104">
        <x:f t="shared" si="440"/>
        <x:v>20197</x:v>
      </x:c>
      <x:c r="M2523" s="104"/>
      <x:c r="N2523" s="100"/>
    </x:row>
    <x:row r="2524" spans="1:14" s="5" customFormat="1" ht="19.5" customHeight="1">
      <x:c r="A2524" s="101" t="s">
        <x:v>417</x:v>
      </x:c>
      <x:c r="B2524" s="101"/>
      <x:c r="C2524" s="102">
        <x:v>0.27800000000000002</x:v>
      </x:c>
      <x:c r="D2524" s="103" t="s">
        <x:v>220</x:v>
      </x:c>
      <x:c r="E2524" s="104"/>
      <x:c r="F2524" s="104"/>
      <x:c r="G2524" s="104"/>
      <x:c r="H2524" s="104"/>
      <x:c r="I2524" s="104">
        <x:f>I2512</x:f>
        <x:v>607</x:v>
      </x:c>
      <x:c r="J2524" s="104">
        <x:f>INT(C2524*I2524)</x:f>
        <x:v>168</x:v>
      </x:c>
      <x:c r="K2524" s="104">
        <x:f t="shared" si="439"/>
        <x:v>607</x:v>
      </x:c>
      <x:c r="L2524" s="104">
        <x:f t="shared" si="440"/>
        <x:v>168</x:v>
      </x:c>
      <x:c r="M2524" s="104"/>
      <x:c r="N2524" s="100"/>
    </x:row>
    <x:row r="2525" spans="1:14" s="5" customFormat="1" ht="19.5" customHeight="1">
      <x:c r="A2525" s="101" t="s">
        <x:v>330</x:v>
      </x:c>
      <x:c r="B2525" s="101"/>
      <x:c r="C2525" s="101">
        <x:v>0.19400000000000001</x:v>
      </x:c>
      <x:c r="D2525" s="103" t="s">
        <x:v>291</x:v>
      </x:c>
      <x:c r="E2525" s="104">
        <x:f>E2513</x:f>
        <x:v>1664</x:v>
      </x:c>
      <x:c r="F2525" s="104">
        <x:f>INT(C2525*E2525)</x:f>
        <x:v>322</x:v>
      </x:c>
      <x:c r="G2525" s="104"/>
      <x:c r="H2525" s="104"/>
      <x:c r="I2525" s="104"/>
      <x:c r="J2525" s="104"/>
      <x:c r="K2525" s="104">
        <x:f t="shared" si="439"/>
        <x:v>1664</x:v>
      </x:c>
      <x:c r="L2525" s="104">
        <x:f t="shared" si="440"/>
        <x:v>322</x:v>
      </x:c>
      <x:c r="M2525" s="104"/>
      <x:c r="N2525" s="100"/>
    </x:row>
    <x:row r="2526" spans="1:14" s="5" customFormat="1" ht="19.5" customHeight="1">
      <x:c r="A2526" s="101" t="s">
        <x:v>249</x:v>
      </x:c>
      <x:c r="B2526" s="101"/>
      <x:c r="C2526" s="102">
        <x:v>0.080000000000000004</x:v>
      </x:c>
      <x:c r="D2526" s="103" t="s">
        <x:v>291</x:v>
      </x:c>
      <x:c r="E2526" s="104">
        <x:f>E2514</x:f>
        <x:v>2864</x:v>
      </x:c>
      <x:c r="F2526" s="104">
        <x:f>INT(C2526*E2526)</x:f>
        <x:v>229</x:v>
      </x:c>
      <x:c r="G2526" s="111"/>
      <x:c r="H2526" s="104"/>
      <x:c r="I2526" s="111"/>
      <x:c r="J2526" s="104"/>
      <x:c r="K2526" s="104">
        <x:f t="shared" si="439"/>
        <x:v>2864</x:v>
      </x:c>
      <x:c r="L2526" s="104">
        <x:f t="shared" si="440"/>
        <x:v>229</x:v>
      </x:c>
      <x:c r="M2526" s="104"/>
      <x:c r="N2526" s="100"/>
    </x:row>
    <x:row r="2527" spans="1:14" s="5" customFormat="1" ht="19.5" customHeight="1">
      <x:c r="A2527" s="101" t="s">
        <x:v>822</x:v>
      </x:c>
      <x:c r="B2527" s="101" t="str">
        <x:f>B2515</x:f>
        <x:v>굴삭기(0.4㎥)</x:v>
      </x:c>
      <x:c r="C2527" s="102">
        <x:v>1</x:v>
      </x:c>
      <x:c r="D2527" s="103" t="s">
        <x:v>196</x:v>
      </x:c>
      <x:c r="E2527" s="115">
        <x:f>기계단가산출목록!F8</x:f>
        <x:v>989</x:v>
      </x:c>
      <x:c r="F2527" s="104">
        <x:f>INT(C2527*E2527)</x:f>
        <x:v>989</x:v>
      </x:c>
      <x:c r="G2527" s="115">
        <x:f>기계단가산출목록!G8</x:f>
        <x:v>2093</x:v>
      </x:c>
      <x:c r="H2527" s="104">
        <x:f>INT(C2527*G2527)</x:f>
        <x:v>2093</x:v>
      </x:c>
      <x:c r="I2527" s="115">
        <x:f>기계단가산출목록!H8</x:f>
        <x:v>1095</x:v>
      </x:c>
      <x:c r="J2527" s="104">
        <x:f>INT(C2527*I2527)</x:f>
        <x:v>1095</x:v>
      </x:c>
      <x:c r="K2527" s="104">
        <x:f t="shared" si="439"/>
        <x:v>4177</x:v>
      </x:c>
      <x:c r="L2527" s="104">
        <x:f t="shared" si="440"/>
        <x:v>4177</x:v>
      </x:c>
      <x:c r="M2527" s="104"/>
      <x:c r="N2527" s="100"/>
    </x:row>
    <x:row r="2528" spans="1:14" s="5" customFormat="1" ht="19.5" customHeight="1">
      <x:c r="A2528" s="101" t="s">
        <x:v>540</x:v>
      </x:c>
      <x:c r="B2528" s="101" t="str">
        <x:f>B2516</x:f>
        <x:v>트럭탑재형크레인10톤</x:v>
      </x:c>
      <x:c r="C2528" s="102">
        <x:v>1</x:v>
      </x:c>
      <x:c r="D2528" s="103" t="s">
        <x:v>196</x:v>
      </x:c>
      <x:c r="E2528" s="115">
        <x:f>기계단가산출목록!F32</x:f>
        <x:v>1975</x:v>
      </x:c>
      <x:c r="F2528" s="104">
        <x:f>INT(C2528*E2528)</x:f>
        <x:v>1975</x:v>
      </x:c>
      <x:c r="G2528" s="115">
        <x:f>기계단가산출목록!G32</x:f>
        <x:v>4177</x:v>
      </x:c>
      <x:c r="H2528" s="104">
        <x:f>INT(C2528*G2528)</x:f>
        <x:v>4177</x:v>
      </x:c>
      <x:c r="I2528" s="115">
        <x:f>기계단가산출목록!H32</x:f>
        <x:v>2187</x:v>
      </x:c>
      <x:c r="J2528" s="104">
        <x:f>INT(C2528*I2528)</x:f>
        <x:v>2187</x:v>
      </x:c>
      <x:c r="K2528" s="104">
        <x:f t="shared" si="439"/>
        <x:v>8339</x:v>
      </x:c>
      <x:c r="L2528" s="104">
        <x:f t="shared" si="440"/>
        <x:v>8339</x:v>
      </x:c>
      <x:c r="M2528" s="104"/>
      <x:c r="N2528" s="100"/>
    </x:row>
    <x:row r="2529" spans="1:14" s="5" customFormat="1" ht="19.5" customHeight="1">
      <x:c r="A2529" s="101" t="s">
        <x:v>533</x:v>
      </x:c>
      <x:c r="B2529" s="101"/>
      <x:c r="C2529" s="102"/>
      <x:c r="D2529" s="103"/>
      <x:c r="E2529" s="104"/>
      <x:c r="F2529" s="104">
        <x:f>SUM(F2520:F2528)</x:f>
        <x:v>3515</x:v>
      </x:c>
      <x:c r="G2529" s="104"/>
      <x:c r="H2529" s="104">
        <x:f>SUM(H2520:H2528)</x:f>
        <x:v>79094</x:v>
      </x:c>
      <x:c r="I2529" s="104"/>
      <x:c r="J2529" s="104">
        <x:f>SUM(J2520:J2528)</x:f>
        <x:v>3450</x:v>
      </x:c>
      <x:c r="K2529" s="104"/>
      <x:c r="L2529" s="104">
        <x:f>SUM(F2529,H2529,J2529)</x:f>
        <x:v>86059</x:v>
      </x:c>
      <x:c r="M2529" s="104"/>
      <x:c r="N2529" s="100"/>
    </x:row>
    <x:row r="2530" spans="1:14" s="5" customFormat="1" ht="19.5" customHeight="1">
      <x:c r="A2530" s="105"/>
      <x:c r="B2530" s="105"/>
      <x:c r="C2530" s="106"/>
      <x:c r="D2530" s="107"/>
      <x:c r="E2530" s="108"/>
      <x:c r="F2530" s="108"/>
      <x:c r="G2530" s="108"/>
      <x:c r="H2530" s="108"/>
      <x:c r="I2530" s="108"/>
      <x:c r="J2530" s="108"/>
      <x:c r="K2530" s="108"/>
      <x:c r="L2530" s="108"/>
      <x:c r="M2530" s="108"/>
      <x:c r="N2530" s="100"/>
    </x:row>
    <x:row r="2531" spans="1:14" s="5" customFormat="1" ht="35.850000000000001">
      <x:c r="A2531" s="113" t="s">
        <x:v>979</x:v>
      </x:c>
      <x:c r="B2531" s="96" t="s">
        <x:v>240</x:v>
      </x:c>
      <x:c r="C2531" s="97"/>
      <x:c r="D2531" s="98" t="s">
        <x:v>148</x:v>
      </x:c>
      <x:c r="E2531" s="99"/>
      <x:c r="F2531" s="99"/>
      <x:c r="G2531" s="99"/>
      <x:c r="H2531" s="99"/>
      <x:c r="I2531" s="99"/>
      <x:c r="J2531" s="99"/>
      <x:c r="K2531" s="99"/>
      <x:c r="L2531" s="99"/>
      <x:c r="M2531" s="99"/>
      <x:c r="N2531" s="100"/>
    </x:row>
    <x:row r="2532" spans="1:14" s="5" customFormat="1" ht="19.5" customHeight="1">
      <x:c r="A2532" s="101" t="s">
        <x:v>153</x:v>
      </x:c>
      <x:c r="B2532" s="101" t="s">
        <x:v>662</x:v>
      </x:c>
      <x:c r="C2532" s="102">
        <x:v>0.25</x:v>
      </x:c>
      <x:c r="D2532" s="103" t="s">
        <x:v>250</x:v>
      </x:c>
      <x:c r="E2532" s="104"/>
      <x:c r="F2532" s="104"/>
      <x:c r="G2532" s="104">
        <x:f>G2520</x:f>
        <x:v>189749</x:v>
      </x:c>
      <x:c r="H2532" s="104">
        <x:f>INT(C2532*G2532)</x:f>
        <x:v>47437</x:v>
      </x:c>
      <x:c r="I2532" s="104"/>
      <x:c r="J2532" s="104"/>
      <x:c r="K2532" s="104">
        <x:f t="shared" ref="K2532:K2540" si="441">SUM(E2532,G2532,I2532)</x:f>
        <x:v>189749</x:v>
      </x:c>
      <x:c r="L2532" s="104">
        <x:f t="shared" ref="L2532:L2540" si="442">SUM(F2532,H2532,J2532)</x:f>
        <x:v>47437</x:v>
      </x:c>
      <x:c r="M2532" s="104"/>
      <x:c r="N2532" s="100"/>
    </x:row>
    <x:row r="2533" spans="1:14" s="5" customFormat="1" ht="19.5" customHeight="1">
      <x:c r="A2533" s="101" t="s">
        <x:v>862</x:v>
      </x:c>
      <x:c r="B2533" s="101" t="s">
        <x:v>662</x:v>
      </x:c>
      <x:c r="C2533" s="102">
        <x:v>0.05</x:v>
      </x:c>
      <x:c r="D2533" s="103" t="s">
        <x:v>250</x:v>
      </x:c>
      <x:c r="E2533" s="104"/>
      <x:c r="F2533" s="104"/>
      <x:c r="G2533" s="104">
        <x:f>G2521</x:f>
        <x:v>148510</x:v>
      </x:c>
      <x:c r="H2533" s="104">
        <x:f>INT(C2533*G2533)</x:f>
        <x:v>7425</x:v>
      </x:c>
      <x:c r="I2533" s="104"/>
      <x:c r="J2533" s="104"/>
      <x:c r="K2533" s="104">
        <x:f t="shared" si="441"/>
        <x:v>148510</x:v>
      </x:c>
      <x:c r="L2533" s="104">
        <x:f t="shared" si="442"/>
        <x:v>7425</x:v>
      </x:c>
      <x:c r="M2533" s="104"/>
      <x:c r="N2533" s="100"/>
    </x:row>
    <x:row r="2534" spans="1:14" s="5" customFormat="1" ht="19.5" customHeight="1">
      <x:c r="A2534" s="101" t="s">
        <x:v>244</x:v>
      </x:c>
      <x:c r="B2534" s="101"/>
      <x:c r="C2534" s="102">
        <x:v>0.042999999999999994</x:v>
      </x:c>
      <x:c r="D2534" s="103" t="s">
        <x:v>250</x:v>
      </x:c>
      <x:c r="E2534" s="104"/>
      <x:c r="F2534" s="104"/>
      <x:c r="G2534" s="104">
        <x:f>G2522</x:f>
        <x:v>213333</x:v>
      </x:c>
      <x:c r="H2534" s="104">
        <x:f>INT(C2534*G2534)</x:f>
        <x:v>9173</x:v>
      </x:c>
      <x:c r="I2534" s="104"/>
      <x:c r="J2534" s="104"/>
      <x:c r="K2534" s="104">
        <x:f t="shared" si="441"/>
        <x:v>213333</x:v>
      </x:c>
      <x:c r="L2534" s="104">
        <x:f t="shared" si="442"/>
        <x:v>9173</x:v>
      </x:c>
      <x:c r="M2534" s="104"/>
      <x:c r="N2534" s="100"/>
    </x:row>
    <x:row r="2535" spans="1:14" s="5" customFormat="1" ht="19.5" customHeight="1">
      <x:c r="A2535" s="101" t="s">
        <x:v>862</x:v>
      </x:c>
      <x:c r="B2535" s="101" t="s">
        <x:v>648</x:v>
      </x:c>
      <x:c r="C2535" s="102">
        <x:v>0.17199999999999999</x:v>
      </x:c>
      <x:c r="D2535" s="103" t="s">
        <x:v>250</x:v>
      </x:c>
      <x:c r="E2535" s="104"/>
      <x:c r="F2535" s="104"/>
      <x:c r="G2535" s="104">
        <x:f>G2523</x:f>
        <x:v>148510</x:v>
      </x:c>
      <x:c r="H2535" s="104">
        <x:f>INT(C2535*G2535)</x:f>
        <x:v>25543</x:v>
      </x:c>
      <x:c r="I2535" s="104"/>
      <x:c r="J2535" s="104"/>
      <x:c r="K2535" s="104">
        <x:f t="shared" si="441"/>
        <x:v>148510</x:v>
      </x:c>
      <x:c r="L2535" s="104">
        <x:f t="shared" si="442"/>
        <x:v>25543</x:v>
      </x:c>
      <x:c r="M2535" s="104"/>
      <x:c r="N2535" s="100"/>
    </x:row>
    <x:row r="2536" spans="1:14" s="5" customFormat="1" ht="19.5" customHeight="1">
      <x:c r="A2536" s="101" t="s">
        <x:v>417</x:v>
      </x:c>
      <x:c r="B2536" s="101"/>
      <x:c r="C2536" s="102">
        <x:v>0.34699999999999998</x:v>
      </x:c>
      <x:c r="D2536" s="103" t="s">
        <x:v>220</x:v>
      </x:c>
      <x:c r="E2536" s="104"/>
      <x:c r="F2536" s="104"/>
      <x:c r="G2536" s="104"/>
      <x:c r="H2536" s="104"/>
      <x:c r="I2536" s="104">
        <x:f>I2524</x:f>
        <x:v>607</x:v>
      </x:c>
      <x:c r="J2536" s="104">
        <x:f>INT(C2536*I2536)</x:f>
        <x:v>210</x:v>
      </x:c>
      <x:c r="K2536" s="104">
        <x:f t="shared" si="441"/>
        <x:v>607</x:v>
      </x:c>
      <x:c r="L2536" s="104">
        <x:f t="shared" si="442"/>
        <x:v>210</x:v>
      </x:c>
      <x:c r="M2536" s="104"/>
      <x:c r="N2536" s="100"/>
    </x:row>
    <x:row r="2537" spans="1:14" s="5" customFormat="1" ht="19.5" customHeight="1">
      <x:c r="A2537" s="101" t="s">
        <x:v>330</x:v>
      </x:c>
      <x:c r="B2537" s="101"/>
      <x:c r="C2537" s="101">
        <x:v>0.24199999999999999</x:v>
      </x:c>
      <x:c r="D2537" s="103" t="s">
        <x:v>291</x:v>
      </x:c>
      <x:c r="E2537" s="104">
        <x:f>E2525</x:f>
        <x:v>1664</x:v>
      </x:c>
      <x:c r="F2537" s="104">
        <x:f>INT(C2537*E2537)</x:f>
        <x:v>402</x:v>
      </x:c>
      <x:c r="G2537" s="104"/>
      <x:c r="H2537" s="104"/>
      <x:c r="I2537" s="104"/>
      <x:c r="J2537" s="104"/>
      <x:c r="K2537" s="104">
        <x:f t="shared" si="441"/>
        <x:v>1664</x:v>
      </x:c>
      <x:c r="L2537" s="104">
        <x:f t="shared" si="442"/>
        <x:v>402</x:v>
      </x:c>
      <x:c r="M2537" s="104"/>
      <x:c r="N2537" s="100"/>
    </x:row>
    <x:row r="2538" spans="1:14" s="5" customFormat="1" ht="19.5" customHeight="1">
      <x:c r="A2538" s="101" t="s">
        <x:v>249</x:v>
      </x:c>
      <x:c r="B2538" s="101"/>
      <x:c r="C2538" s="102">
        <x:v>0.10000000000000001</x:v>
      </x:c>
      <x:c r="D2538" s="103" t="s">
        <x:v>291</x:v>
      </x:c>
      <x:c r="E2538" s="104">
        <x:f>E2526</x:f>
        <x:v>2864</x:v>
      </x:c>
      <x:c r="F2538" s="104">
        <x:f>INT(C2538*E2538)</x:f>
        <x:v>286</x:v>
      </x:c>
      <x:c r="G2538" s="111"/>
      <x:c r="H2538" s="104"/>
      <x:c r="I2538" s="111"/>
      <x:c r="J2538" s="104"/>
      <x:c r="K2538" s="104">
        <x:f t="shared" si="441"/>
        <x:v>2864</x:v>
      </x:c>
      <x:c r="L2538" s="104">
        <x:f t="shared" si="442"/>
        <x:v>286</x:v>
      </x:c>
      <x:c r="M2538" s="104"/>
      <x:c r="N2538" s="100"/>
    </x:row>
    <x:row r="2539" spans="1:14" s="5" customFormat="1" ht="19.5" customHeight="1">
      <x:c r="A2539" s="101" t="s">
        <x:v>822</x:v>
      </x:c>
      <x:c r="B2539" s="101" t="str">
        <x:f>B2527</x:f>
        <x:v>굴삭기(0.4㎥)</x:v>
      </x:c>
      <x:c r="C2539" s="102">
        <x:v>1</x:v>
      </x:c>
      <x:c r="D2539" s="103" t="s">
        <x:v>196</x:v>
      </x:c>
      <x:c r="E2539" s="115">
        <x:f>E2527</x:f>
        <x:v>989</x:v>
      </x:c>
      <x:c r="F2539" s="104">
        <x:f>INT(C2539*E2539)</x:f>
        <x:v>989</x:v>
      </x:c>
      <x:c r="G2539" s="115">
        <x:f>G2527</x:f>
        <x:v>2093</x:v>
      </x:c>
      <x:c r="H2539" s="104">
        <x:f>INT(C2539*G2539)</x:f>
        <x:v>2093</x:v>
      </x:c>
      <x:c r="I2539" s="115">
        <x:f>I2527</x:f>
        <x:v>1095</x:v>
      </x:c>
      <x:c r="J2539" s="104">
        <x:f>INT(C2539*I2539)</x:f>
        <x:v>1095</x:v>
      </x:c>
      <x:c r="K2539" s="104">
        <x:f t="shared" si="441"/>
        <x:v>4177</x:v>
      </x:c>
      <x:c r="L2539" s="104">
        <x:f t="shared" si="442"/>
        <x:v>4177</x:v>
      </x:c>
      <x:c r="M2539" s="104"/>
      <x:c r="N2539" s="100"/>
    </x:row>
    <x:row r="2540" spans="1:14" s="5" customFormat="1" ht="19.5" customHeight="1">
      <x:c r="A2540" s="101" t="s">
        <x:v>540</x:v>
      </x:c>
      <x:c r="B2540" s="101" t="str">
        <x:f>B2528</x:f>
        <x:v>트럭탑재형크레인10톤</x:v>
      </x:c>
      <x:c r="C2540" s="102">
        <x:v>1</x:v>
      </x:c>
      <x:c r="D2540" s="103" t="s">
        <x:v>196</x:v>
      </x:c>
      <x:c r="E2540" s="115">
        <x:f>E2528</x:f>
        <x:v>1975</x:v>
      </x:c>
      <x:c r="F2540" s="104">
        <x:f>INT(C2540*E2540)</x:f>
        <x:v>1975</x:v>
      </x:c>
      <x:c r="G2540" s="115">
        <x:f>G2528</x:f>
        <x:v>4177</x:v>
      </x:c>
      <x:c r="H2540" s="104">
        <x:f>INT(C2540*G2540)</x:f>
        <x:v>4177</x:v>
      </x:c>
      <x:c r="I2540" s="115">
        <x:f>I2528</x:f>
        <x:v>2187</x:v>
      </x:c>
      <x:c r="J2540" s="104">
        <x:f>INT(C2540*I2540)</x:f>
        <x:v>2187</x:v>
      </x:c>
      <x:c r="K2540" s="104">
        <x:f t="shared" si="441"/>
        <x:v>8339</x:v>
      </x:c>
      <x:c r="L2540" s="104">
        <x:f t="shared" si="442"/>
        <x:v>8339</x:v>
      </x:c>
      <x:c r="M2540" s="104"/>
      <x:c r="N2540" s="100"/>
    </x:row>
    <x:row r="2541" spans="1:14" s="5" customFormat="1" ht="19.5" customHeight="1">
      <x:c r="A2541" s="101" t="s">
        <x:v>533</x:v>
      </x:c>
      <x:c r="B2541" s="101"/>
      <x:c r="C2541" s="102"/>
      <x:c r="D2541" s="103"/>
      <x:c r="E2541" s="104"/>
      <x:c r="F2541" s="104">
        <x:f>SUM(F2532:F2540)</x:f>
        <x:v>3652</x:v>
      </x:c>
      <x:c r="G2541" s="104"/>
      <x:c r="H2541" s="104">
        <x:f>SUM(H2532:H2540)</x:f>
        <x:v>95848</x:v>
      </x:c>
      <x:c r="I2541" s="104"/>
      <x:c r="J2541" s="104">
        <x:f>SUM(J2532:J2540)</x:f>
        <x:v>3492</x:v>
      </x:c>
      <x:c r="K2541" s="104"/>
      <x:c r="L2541" s="104">
        <x:f>SUM(F2541,H2541,J2541)</x:f>
        <x:v>102992</x:v>
      </x:c>
      <x:c r="M2541" s="104"/>
      <x:c r="N2541" s="100"/>
    </x:row>
    <x:row r="2542" spans="1:14" s="5" customFormat="1" ht="19.5" customHeight="1">
      <x:c r="A2542" s="105"/>
      <x:c r="B2542" s="105"/>
      <x:c r="C2542" s="106"/>
      <x:c r="D2542" s="107"/>
      <x:c r="E2542" s="108"/>
      <x:c r="F2542" s="108"/>
      <x:c r="G2542" s="108"/>
      <x:c r="H2542" s="108"/>
      <x:c r="I2542" s="108"/>
      <x:c r="J2542" s="108"/>
      <x:c r="K2542" s="108"/>
      <x:c r="L2542" s="108"/>
      <x:c r="M2542" s="108"/>
      <x:c r="N2542" s="100"/>
    </x:row>
    <x:row r="2543" spans="1:14" s="5" customFormat="1" ht="35.850000000000001">
      <x:c r="A2543" s="113" t="s">
        <x:v>962</x:v>
      </x:c>
      <x:c r="B2543" s="96" t="s">
        <x:v>237</x:v>
      </x:c>
      <x:c r="C2543" s="97"/>
      <x:c r="D2543" s="98" t="s">
        <x:v>148</x:v>
      </x:c>
      <x:c r="E2543" s="99"/>
      <x:c r="F2543" s="99"/>
      <x:c r="G2543" s="99"/>
      <x:c r="H2543" s="99"/>
      <x:c r="I2543" s="99"/>
      <x:c r="J2543" s="99"/>
      <x:c r="K2543" s="99"/>
      <x:c r="L2543" s="99"/>
      <x:c r="M2543" s="99"/>
      <x:c r="N2543" s="100"/>
    </x:row>
    <x:row r="2544" spans="1:14" s="5" customFormat="1" ht="19.5" customHeight="1">
      <x:c r="A2544" s="101" t="s">
        <x:v>153</x:v>
      </x:c>
      <x:c r="B2544" s="101" t="s">
        <x:v>662</x:v>
      </x:c>
      <x:c r="C2544" s="102">
        <x:v>0.33000000000000002</x:v>
      </x:c>
      <x:c r="D2544" s="103" t="s">
        <x:v>250</x:v>
      </x:c>
      <x:c r="E2544" s="104"/>
      <x:c r="F2544" s="104"/>
      <x:c r="G2544" s="104">
        <x:f>G2532</x:f>
        <x:v>189749</x:v>
      </x:c>
      <x:c r="H2544" s="104">
        <x:f>INT(C2544*G2544)</x:f>
        <x:v>62617</x:v>
      </x:c>
      <x:c r="I2544" s="104"/>
      <x:c r="J2544" s="104"/>
      <x:c r="K2544" s="104">
        <x:f t="shared" ref="K2544:K2552" si="443">SUM(E2544,G2544,I2544)</x:f>
        <x:v>189749</x:v>
      </x:c>
      <x:c r="L2544" s="104">
        <x:f t="shared" ref="L2544:L2552" si="444">SUM(F2544,H2544,J2544)</x:f>
        <x:v>62617</x:v>
      </x:c>
      <x:c r="M2544" s="104"/>
      <x:c r="N2544" s="100"/>
    </x:row>
    <x:row r="2545" spans="1:14" s="5" customFormat="1" ht="19.5" customHeight="1">
      <x:c r="A2545" s="101" t="s">
        <x:v>862</x:v>
      </x:c>
      <x:c r="B2545" s="101" t="s">
        <x:v>662</x:v>
      </x:c>
      <x:c r="C2545" s="102">
        <x:v>0.059999999999999998</x:v>
      </x:c>
      <x:c r="D2545" s="103" t="s">
        <x:v>250</x:v>
      </x:c>
      <x:c r="E2545" s="104"/>
      <x:c r="F2545" s="104"/>
      <x:c r="G2545" s="104">
        <x:f>G2533</x:f>
        <x:v>148510</x:v>
      </x:c>
      <x:c r="H2545" s="104">
        <x:f>INT(C2545*G2545)</x:f>
        <x:v>8910</x:v>
      </x:c>
      <x:c r="I2545" s="104"/>
      <x:c r="J2545" s="104"/>
      <x:c r="K2545" s="104">
        <x:f t="shared" si="443"/>
        <x:v>148510</x:v>
      </x:c>
      <x:c r="L2545" s="104">
        <x:f t="shared" si="444"/>
        <x:v>8910</x:v>
      </x:c>
      <x:c r="M2545" s="104"/>
      <x:c r="N2545" s="100"/>
    </x:row>
    <x:row r="2546" spans="1:14" s="5" customFormat="1" ht="19.5" customHeight="1">
      <x:c r="A2546" s="101" t="s">
        <x:v>244</x:v>
      </x:c>
      <x:c r="B2546" s="101"/>
      <x:c r="C2546" s="102">
        <x:v>0.060999999999999999</x:v>
      </x:c>
      <x:c r="D2546" s="103" t="s">
        <x:v>250</x:v>
      </x:c>
      <x:c r="E2546" s="104"/>
      <x:c r="F2546" s="104"/>
      <x:c r="G2546" s="104">
        <x:f>G2534</x:f>
        <x:v>213333</x:v>
      </x:c>
      <x:c r="H2546" s="104">
        <x:f>INT(C2546*G2546)</x:f>
        <x:v>13013</x:v>
      </x:c>
      <x:c r="I2546" s="104"/>
      <x:c r="J2546" s="104"/>
      <x:c r="K2546" s="104">
        <x:f t="shared" si="443"/>
        <x:v>213333</x:v>
      </x:c>
      <x:c r="L2546" s="104">
        <x:f t="shared" si="444"/>
        <x:v>13013</x:v>
      </x:c>
      <x:c r="M2546" s="104"/>
      <x:c r="N2546" s="100"/>
    </x:row>
    <x:row r="2547" spans="1:14" s="5" customFormat="1" ht="19.5" customHeight="1">
      <x:c r="A2547" s="101" t="s">
        <x:v>862</x:v>
      </x:c>
      <x:c r="B2547" s="101" t="s">
        <x:v>648</x:v>
      </x:c>
      <x:c r="C2547" s="102">
        <x:v>0.24399999999999999</x:v>
      </x:c>
      <x:c r="D2547" s="103" t="s">
        <x:v>250</x:v>
      </x:c>
      <x:c r="E2547" s="104"/>
      <x:c r="F2547" s="104"/>
      <x:c r="G2547" s="104">
        <x:f>G2535</x:f>
        <x:v>148510</x:v>
      </x:c>
      <x:c r="H2547" s="104">
        <x:f>INT(C2547*G2547)</x:f>
        <x:v>36236</x:v>
      </x:c>
      <x:c r="I2547" s="104"/>
      <x:c r="J2547" s="104"/>
      <x:c r="K2547" s="104">
        <x:f t="shared" si="443"/>
        <x:v>148510</x:v>
      </x:c>
      <x:c r="L2547" s="104">
        <x:f t="shared" si="444"/>
        <x:v>36236</x:v>
      </x:c>
      <x:c r="M2547" s="104"/>
      <x:c r="N2547" s="100"/>
    </x:row>
    <x:row r="2548" spans="1:14" s="5" customFormat="1" ht="19.5" customHeight="1">
      <x:c r="A2548" s="101" t="s">
        <x:v>417</x:v>
      </x:c>
      <x:c r="B2548" s="101"/>
      <x:c r="C2548" s="102">
        <x:v>0.49399999999999999</x:v>
      </x:c>
      <x:c r="D2548" s="103" t="s">
        <x:v>220</x:v>
      </x:c>
      <x:c r="E2548" s="104"/>
      <x:c r="F2548" s="104"/>
      <x:c r="G2548" s="104"/>
      <x:c r="H2548" s="104"/>
      <x:c r="I2548" s="104">
        <x:f>I2536</x:f>
        <x:v>607</x:v>
      </x:c>
      <x:c r="J2548" s="104">
        <x:f>INT(C2548*I2548)</x:f>
        <x:v>299</x:v>
      </x:c>
      <x:c r="K2548" s="104">
        <x:f t="shared" si="443"/>
        <x:v>607</x:v>
      </x:c>
      <x:c r="L2548" s="104">
        <x:f t="shared" si="444"/>
        <x:v>299</x:v>
      </x:c>
      <x:c r="M2548" s="104"/>
      <x:c r="N2548" s="100"/>
    </x:row>
    <x:row r="2549" spans="1:14" s="5" customFormat="1" ht="19.5" customHeight="1">
      <x:c r="A2549" s="101" t="s">
        <x:v>330</x:v>
      </x:c>
      <x:c r="B2549" s="101"/>
      <x:c r="C2549" s="101">
        <x:v>0.34499999999999997</x:v>
      </x:c>
      <x:c r="D2549" s="103" t="s">
        <x:v>291</x:v>
      </x:c>
      <x:c r="E2549" s="104">
        <x:f>E2537</x:f>
        <x:v>1664</x:v>
      </x:c>
      <x:c r="F2549" s="104">
        <x:f>INT(C2549*E2549)</x:f>
        <x:v>574</x:v>
      </x:c>
      <x:c r="G2549" s="104"/>
      <x:c r="H2549" s="104"/>
      <x:c r="I2549" s="104"/>
      <x:c r="J2549" s="104"/>
      <x:c r="K2549" s="104">
        <x:f t="shared" si="443"/>
        <x:v>1664</x:v>
      </x:c>
      <x:c r="L2549" s="104">
        <x:f t="shared" si="444"/>
        <x:v>574</x:v>
      </x:c>
      <x:c r="M2549" s="104"/>
      <x:c r="N2549" s="100"/>
    </x:row>
    <x:row r="2550" spans="1:14" s="5" customFormat="1" ht="19.5" customHeight="1">
      <x:c r="A2550" s="101" t="s">
        <x:v>249</x:v>
      </x:c>
      <x:c r="B2550" s="101"/>
      <x:c r="C2550" s="102">
        <x:v>0.14299999999999999</x:v>
      </x:c>
      <x:c r="D2550" s="103" t="s">
        <x:v>291</x:v>
      </x:c>
      <x:c r="E2550" s="104">
        <x:f>E2538</x:f>
        <x:v>2864</x:v>
      </x:c>
      <x:c r="F2550" s="104">
        <x:f>INT(C2550*E2550)</x:f>
        <x:v>409</x:v>
      </x:c>
      <x:c r="G2550" s="111"/>
      <x:c r="H2550" s="104"/>
      <x:c r="I2550" s="111"/>
      <x:c r="J2550" s="104"/>
      <x:c r="K2550" s="104">
        <x:f t="shared" si="443"/>
        <x:v>2864</x:v>
      </x:c>
      <x:c r="L2550" s="104">
        <x:f t="shared" si="444"/>
        <x:v>409</x:v>
      </x:c>
      <x:c r="M2550" s="104"/>
      <x:c r="N2550" s="100"/>
    </x:row>
    <x:row r="2551" spans="1:14" s="5" customFormat="1" ht="19.5" customHeight="1">
      <x:c r="A2551" s="101" t="s">
        <x:v>822</x:v>
      </x:c>
      <x:c r="B2551" s="101" t="s">
        <x:v>1342</x:v>
      </x:c>
      <x:c r="C2551" s="102">
        <x:v>1</x:v>
      </x:c>
      <x:c r="D2551" s="103" t="s">
        <x:v>196</x:v>
      </x:c>
      <x:c r="E2551" s="115">
        <x:f>기계단가산출목록!F10</x:f>
        <x:v>1093</x:v>
      </x:c>
      <x:c r="F2551" s="104">
        <x:f>INT(C2551*E2551)</x:f>
        <x:v>1093</x:v>
      </x:c>
      <x:c r="G2551" s="115">
        <x:f>기계단가산출목록!G10</x:f>
        <x:v>2313</x:v>
      </x:c>
      <x:c r="H2551" s="104">
        <x:f>INT(C2551*G2551)</x:f>
        <x:v>2313</x:v>
      </x:c>
      <x:c r="I2551" s="115">
        <x:f>기계단가산출목록!H10</x:f>
        <x:v>1211</x:v>
      </x:c>
      <x:c r="J2551" s="104">
        <x:f>INT(C2551*I2551)</x:f>
        <x:v>1211</x:v>
      </x:c>
      <x:c r="K2551" s="104">
        <x:f t="shared" si="443"/>
        <x:v>4617</x:v>
      </x:c>
      <x:c r="L2551" s="104">
        <x:f t="shared" si="444"/>
        <x:v>4617</x:v>
      </x:c>
      <x:c r="M2551" s="104"/>
      <x:c r="N2551" s="100"/>
    </x:row>
    <x:row r="2552" spans="1:14" s="5" customFormat="1" ht="19.5" customHeight="1">
      <x:c r="A2552" s="101" t="s">
        <x:v>540</x:v>
      </x:c>
      <x:c r="B2552" s="101" t="str">
        <x:f>B2540</x:f>
        <x:v>트럭탑재형크레인10톤</x:v>
      </x:c>
      <x:c r="C2552" s="102">
        <x:v>1</x:v>
      </x:c>
      <x:c r="D2552" s="103" t="s">
        <x:v>196</x:v>
      </x:c>
      <x:c r="E2552" s="115">
        <x:f>기계단가산출목록!F33</x:f>
        <x:v>2137</x:v>
      </x:c>
      <x:c r="F2552" s="104">
        <x:f>INT(C2552*E2552)</x:f>
        <x:v>2137</x:v>
      </x:c>
      <x:c r="G2552" s="115">
        <x:f>기계단가산출목록!G33</x:f>
        <x:v>4520</x:v>
      </x:c>
      <x:c r="H2552" s="104">
        <x:f>INT(C2552*G2552)</x:f>
        <x:v>4520</x:v>
      </x:c>
      <x:c r="I2552" s="115">
        <x:f>기계단가산출목록!H33</x:f>
        <x:v>2366</x:v>
      </x:c>
      <x:c r="J2552" s="104">
        <x:f>INT(C2552*I2552)</x:f>
        <x:v>2366</x:v>
      </x:c>
      <x:c r="K2552" s="104">
        <x:f t="shared" si="443"/>
        <x:v>9023</x:v>
      </x:c>
      <x:c r="L2552" s="104">
        <x:f t="shared" si="444"/>
        <x:v>9023</x:v>
      </x:c>
      <x:c r="M2552" s="104"/>
      <x:c r="N2552" s="100"/>
    </x:row>
    <x:row r="2553" spans="1:14" s="5" customFormat="1" ht="19.5" customHeight="1">
      <x:c r="A2553" s="101" t="s">
        <x:v>533</x:v>
      </x:c>
      <x:c r="B2553" s="101"/>
      <x:c r="C2553" s="102"/>
      <x:c r="D2553" s="103"/>
      <x:c r="E2553" s="104"/>
      <x:c r="F2553" s="104">
        <x:f>SUM(F2544:F2552)</x:f>
        <x:v>4213</x:v>
      </x:c>
      <x:c r="G2553" s="104"/>
      <x:c r="H2553" s="104">
        <x:f>SUM(H2544:H2552)</x:f>
        <x:v>127609</x:v>
      </x:c>
      <x:c r="I2553" s="104"/>
      <x:c r="J2553" s="104">
        <x:f>SUM(J2544:J2552)</x:f>
        <x:v>3876</x:v>
      </x:c>
      <x:c r="K2553" s="104"/>
      <x:c r="L2553" s="104">
        <x:f>SUM(F2553,H2553,J2553)</x:f>
        <x:v>135698</x:v>
      </x:c>
      <x:c r="M2553" s="104"/>
      <x:c r="N2553" s="100"/>
    </x:row>
    <x:row r="2554" spans="1:14" s="5" customFormat="1" ht="19.5" customHeight="1">
      <x:c r="A2554" s="105"/>
      <x:c r="B2554" s="105"/>
      <x:c r="C2554" s="106"/>
      <x:c r="D2554" s="107"/>
      <x:c r="E2554" s="108"/>
      <x:c r="F2554" s="108"/>
      <x:c r="G2554" s="108"/>
      <x:c r="H2554" s="108"/>
      <x:c r="I2554" s="108"/>
      <x:c r="J2554" s="108"/>
      <x:c r="K2554" s="108"/>
      <x:c r="L2554" s="108"/>
      <x:c r="M2554" s="108"/>
      <x:c r="N2554" s="100"/>
    </x:row>
    <x:row r="2555" spans="1:14" s="5" customFormat="1" ht="35.850000000000001">
      <x:c r="A2555" s="113" t="s">
        <x:v>964</x:v>
      </x:c>
      <x:c r="B2555" s="96" t="s">
        <x:v>258</x:v>
      </x:c>
      <x:c r="C2555" s="97"/>
      <x:c r="D2555" s="98" t="s">
        <x:v>148</x:v>
      </x:c>
      <x:c r="E2555" s="99"/>
      <x:c r="F2555" s="99"/>
      <x:c r="G2555" s="99"/>
      <x:c r="H2555" s="99"/>
      <x:c r="I2555" s="99"/>
      <x:c r="J2555" s="99"/>
      <x:c r="K2555" s="99"/>
      <x:c r="L2555" s="99"/>
      <x:c r="M2555" s="99"/>
      <x:c r="N2555" s="100"/>
    </x:row>
    <x:row r="2556" spans="1:14" s="5" customFormat="1" ht="19.5" customHeight="1">
      <x:c r="A2556" s="101" t="s">
        <x:v>153</x:v>
      </x:c>
      <x:c r="B2556" s="101" t="s">
        <x:v>662</x:v>
      </x:c>
      <x:c r="C2556" s="102">
        <x:v>0.33000000000000002</x:v>
      </x:c>
      <x:c r="D2556" s="103" t="s">
        <x:v>250</x:v>
      </x:c>
      <x:c r="E2556" s="104"/>
      <x:c r="F2556" s="104"/>
      <x:c r="G2556" s="104">
        <x:f>G2544</x:f>
        <x:v>189749</x:v>
      </x:c>
      <x:c r="H2556" s="104">
        <x:f>INT(C2556*G2556)</x:f>
        <x:v>62617</x:v>
      </x:c>
      <x:c r="I2556" s="104"/>
      <x:c r="J2556" s="104"/>
      <x:c r="K2556" s="104">
        <x:f t="shared" ref="K2556:K2564" si="445">SUM(E2556,G2556,I2556)</x:f>
        <x:v>189749</x:v>
      </x:c>
      <x:c r="L2556" s="104">
        <x:f t="shared" ref="L2556:L2564" si="446">SUM(F2556,H2556,J2556)</x:f>
        <x:v>62617</x:v>
      </x:c>
      <x:c r="M2556" s="104"/>
      <x:c r="N2556" s="100"/>
    </x:row>
    <x:row r="2557" spans="1:14" s="5" customFormat="1" ht="19.5" customHeight="1">
      <x:c r="A2557" s="101" t="s">
        <x:v>862</x:v>
      </x:c>
      <x:c r="B2557" s="101" t="s">
        <x:v>662</x:v>
      </x:c>
      <x:c r="C2557" s="102">
        <x:v>0.059999999999999998</x:v>
      </x:c>
      <x:c r="D2557" s="103" t="s">
        <x:v>250</x:v>
      </x:c>
      <x:c r="E2557" s="104"/>
      <x:c r="F2557" s="104"/>
      <x:c r="G2557" s="104">
        <x:f>G2545</x:f>
        <x:v>148510</x:v>
      </x:c>
      <x:c r="H2557" s="104">
        <x:f>INT(C2557*G2557)</x:f>
        <x:v>8910</x:v>
      </x:c>
      <x:c r="I2557" s="104"/>
      <x:c r="J2557" s="104"/>
      <x:c r="K2557" s="104">
        <x:f t="shared" si="445"/>
        <x:v>148510</x:v>
      </x:c>
      <x:c r="L2557" s="104">
        <x:f t="shared" si="446"/>
        <x:v>8910</x:v>
      </x:c>
      <x:c r="M2557" s="104"/>
      <x:c r="N2557" s="100"/>
    </x:row>
    <x:row r="2558" spans="1:14" s="5" customFormat="1" ht="19.5" customHeight="1">
      <x:c r="A2558" s="101" t="s">
        <x:v>244</x:v>
      </x:c>
      <x:c r="B2558" s="101"/>
      <x:c r="C2558" s="102">
        <x:v>0.072999999999999998</x:v>
      </x:c>
      <x:c r="D2558" s="103" t="s">
        <x:v>250</x:v>
      </x:c>
      <x:c r="E2558" s="104"/>
      <x:c r="F2558" s="104"/>
      <x:c r="G2558" s="104">
        <x:f>G2546</x:f>
        <x:v>213333</x:v>
      </x:c>
      <x:c r="H2558" s="104">
        <x:f>INT(C2558*G2558)</x:f>
        <x:v>15573</x:v>
      </x:c>
      <x:c r="I2558" s="104"/>
      <x:c r="J2558" s="104"/>
      <x:c r="K2558" s="104">
        <x:f t="shared" si="445"/>
        <x:v>213333</x:v>
      </x:c>
      <x:c r="L2558" s="104">
        <x:f t="shared" si="446"/>
        <x:v>15573</x:v>
      </x:c>
      <x:c r="M2558" s="104"/>
      <x:c r="N2558" s="100"/>
    </x:row>
    <x:row r="2559" spans="1:14" s="5" customFormat="1" ht="19.5" customHeight="1">
      <x:c r="A2559" s="101" t="s">
        <x:v>862</x:v>
      </x:c>
      <x:c r="B2559" s="101" t="s">
        <x:v>648</x:v>
      </x:c>
      <x:c r="C2559" s="102">
        <x:v>0.29199999999999998</x:v>
      </x:c>
      <x:c r="D2559" s="103" t="s">
        <x:v>250</x:v>
      </x:c>
      <x:c r="E2559" s="104"/>
      <x:c r="F2559" s="104"/>
      <x:c r="G2559" s="104">
        <x:f>G2547</x:f>
        <x:v>148510</x:v>
      </x:c>
      <x:c r="H2559" s="104">
        <x:f>INT(C2559*G2559)</x:f>
        <x:v>43364</x:v>
      </x:c>
      <x:c r="I2559" s="104"/>
      <x:c r="J2559" s="104"/>
      <x:c r="K2559" s="104">
        <x:f t="shared" si="445"/>
        <x:v>148510</x:v>
      </x:c>
      <x:c r="L2559" s="104">
        <x:f t="shared" si="446"/>
        <x:v>43364</x:v>
      </x:c>
      <x:c r="M2559" s="104"/>
      <x:c r="N2559" s="100"/>
    </x:row>
    <x:row r="2560" spans="1:14" s="5" customFormat="1" ht="19.5" customHeight="1">
      <x:c r="A2560" s="101" t="s">
        <x:v>417</x:v>
      </x:c>
      <x:c r="B2560" s="101"/>
      <x:c r="C2560" s="102">
        <x:v>0.58899999999999997</x:v>
      </x:c>
      <x:c r="D2560" s="103" t="s">
        <x:v>220</x:v>
      </x:c>
      <x:c r="E2560" s="104"/>
      <x:c r="F2560" s="104"/>
      <x:c r="G2560" s="104"/>
      <x:c r="H2560" s="104"/>
      <x:c r="I2560" s="104">
        <x:f>I2548</x:f>
        <x:v>607</x:v>
      </x:c>
      <x:c r="J2560" s="104">
        <x:f>INT(C2560*I2560)</x:f>
        <x:v>357</x:v>
      </x:c>
      <x:c r="K2560" s="104">
        <x:f t="shared" si="445"/>
        <x:v>607</x:v>
      </x:c>
      <x:c r="L2560" s="104">
        <x:f t="shared" si="446"/>
        <x:v>357</x:v>
      </x:c>
      <x:c r="M2560" s="104"/>
      <x:c r="N2560" s="100"/>
    </x:row>
    <x:row r="2561" spans="1:14" s="5" customFormat="1" ht="19.5" customHeight="1">
      <x:c r="A2561" s="101" t="s">
        <x:v>330</x:v>
      </x:c>
      <x:c r="B2561" s="101"/>
      <x:c r="C2561" s="101">
        <x:v>0.41199999999999998</x:v>
      </x:c>
      <x:c r="D2561" s="103" t="s">
        <x:v>291</x:v>
      </x:c>
      <x:c r="E2561" s="104">
        <x:f>E2549</x:f>
        <x:v>1664</x:v>
      </x:c>
      <x:c r="F2561" s="104">
        <x:f>INT(C2561*E2561)</x:f>
        <x:v>685</x:v>
      </x:c>
      <x:c r="G2561" s="104"/>
      <x:c r="H2561" s="104"/>
      <x:c r="I2561" s="104"/>
      <x:c r="J2561" s="104"/>
      <x:c r="K2561" s="104">
        <x:f t="shared" si="445"/>
        <x:v>1664</x:v>
      </x:c>
      <x:c r="L2561" s="104">
        <x:f t="shared" si="446"/>
        <x:v>685</x:v>
      </x:c>
      <x:c r="M2561" s="104"/>
      <x:c r="N2561" s="100"/>
    </x:row>
    <x:row r="2562" spans="1:14" s="5" customFormat="1" ht="19.5" customHeight="1">
      <x:c r="A2562" s="101" t="s">
        <x:v>249</x:v>
      </x:c>
      <x:c r="B2562" s="101"/>
      <x:c r="C2562" s="102">
        <x:v>0.17000000000000001</x:v>
      </x:c>
      <x:c r="D2562" s="103" t="s">
        <x:v>291</x:v>
      </x:c>
      <x:c r="E2562" s="104">
        <x:f>E2550</x:f>
        <x:v>2864</x:v>
      </x:c>
      <x:c r="F2562" s="104">
        <x:f>INT(C2562*E2562)</x:f>
        <x:v>486</x:v>
      </x:c>
      <x:c r="G2562" s="111"/>
      <x:c r="H2562" s="104"/>
      <x:c r="I2562" s="111"/>
      <x:c r="J2562" s="104"/>
      <x:c r="K2562" s="104">
        <x:f t="shared" si="445"/>
        <x:v>2864</x:v>
      </x:c>
      <x:c r="L2562" s="104">
        <x:f t="shared" si="446"/>
        <x:v>486</x:v>
      </x:c>
      <x:c r="M2562" s="104"/>
      <x:c r="N2562" s="100"/>
    </x:row>
    <x:row r="2563" spans="1:14" s="5" customFormat="1" ht="19.5" customHeight="1">
      <x:c r="A2563" s="101" t="s">
        <x:v>822</x:v>
      </x:c>
      <x:c r="B2563" s="101" t="str">
        <x:f>B2551</x:f>
        <x:v>트럭탑재형크레인 10톤</x:v>
      </x:c>
      <x:c r="C2563" s="102">
        <x:v>1</x:v>
      </x:c>
      <x:c r="D2563" s="103" t="s">
        <x:v>196</x:v>
      </x:c>
      <x:c r="E2563" s="115">
        <x:f>E2551</x:f>
        <x:v>1093</x:v>
      </x:c>
      <x:c r="F2563" s="104">
        <x:f>INT(C2563*E2563)</x:f>
        <x:v>1093</x:v>
      </x:c>
      <x:c r="G2563" s="115">
        <x:f>G2551</x:f>
        <x:v>2313</x:v>
      </x:c>
      <x:c r="H2563" s="104">
        <x:f>INT(C2563*G2563)</x:f>
        <x:v>2313</x:v>
      </x:c>
      <x:c r="I2563" s="115">
        <x:f>I2551</x:f>
        <x:v>1211</x:v>
      </x:c>
      <x:c r="J2563" s="104">
        <x:f>INT(C2563*I2563)</x:f>
        <x:v>1211</x:v>
      </x:c>
      <x:c r="K2563" s="104">
        <x:f t="shared" si="445"/>
        <x:v>4617</x:v>
      </x:c>
      <x:c r="L2563" s="104">
        <x:f t="shared" si="446"/>
        <x:v>4617</x:v>
      </x:c>
      <x:c r="M2563" s="104"/>
      <x:c r="N2563" s="100"/>
    </x:row>
    <x:row r="2564" spans="1:14" s="5" customFormat="1" ht="19.5" customHeight="1">
      <x:c r="A2564" s="101" t="s">
        <x:v>540</x:v>
      </x:c>
      <x:c r="B2564" s="101" t="str">
        <x:f>B2552</x:f>
        <x:v>트럭탑재형크레인10톤</x:v>
      </x:c>
      <x:c r="C2564" s="102">
        <x:v>1</x:v>
      </x:c>
      <x:c r="D2564" s="103" t="s">
        <x:v>196</x:v>
      </x:c>
      <x:c r="E2564" s="115">
        <x:f>E2552</x:f>
        <x:v>2137</x:v>
      </x:c>
      <x:c r="F2564" s="104">
        <x:f>INT(C2564*E2564)</x:f>
        <x:v>2137</x:v>
      </x:c>
      <x:c r="G2564" s="115">
        <x:f>G2552</x:f>
        <x:v>4520</x:v>
      </x:c>
      <x:c r="H2564" s="104">
        <x:f>INT(C2564*G2564)</x:f>
        <x:v>4520</x:v>
      </x:c>
      <x:c r="I2564" s="115">
        <x:f>I2552</x:f>
        <x:v>2366</x:v>
      </x:c>
      <x:c r="J2564" s="104">
        <x:f>INT(C2564*I2564)</x:f>
        <x:v>2366</x:v>
      </x:c>
      <x:c r="K2564" s="104">
        <x:f t="shared" si="445"/>
        <x:v>9023</x:v>
      </x:c>
      <x:c r="L2564" s="104">
        <x:f t="shared" si="446"/>
        <x:v>9023</x:v>
      </x:c>
      <x:c r="M2564" s="104"/>
      <x:c r="N2564" s="100"/>
    </x:row>
    <x:row r="2565" spans="1:14" s="5" customFormat="1" ht="19.5" customHeight="1">
      <x:c r="A2565" s="101" t="s">
        <x:v>533</x:v>
      </x:c>
      <x:c r="B2565" s="101"/>
      <x:c r="C2565" s="102"/>
      <x:c r="D2565" s="103"/>
      <x:c r="E2565" s="104"/>
      <x:c r="F2565" s="104">
        <x:f>SUM(F2556:F2564)</x:f>
        <x:v>4401</x:v>
      </x:c>
      <x:c r="G2565" s="104"/>
      <x:c r="H2565" s="104">
        <x:f>SUM(H2556:H2564)</x:f>
        <x:v>137297</x:v>
      </x:c>
      <x:c r="I2565" s="104"/>
      <x:c r="J2565" s="104">
        <x:f>SUM(J2556:J2564)</x:f>
        <x:v>3934</x:v>
      </x:c>
      <x:c r="K2565" s="104"/>
      <x:c r="L2565" s="104">
        <x:f>SUM(F2565,H2565,J2565)</x:f>
        <x:v>145632</x:v>
      </x:c>
      <x:c r="M2565" s="104"/>
      <x:c r="N2565" s="100"/>
    </x:row>
    <x:row r="2566" spans="1:14" s="5" customFormat="1" ht="19.5" customHeight="1">
      <x:c r="A2566" s="105"/>
      <x:c r="B2566" s="105"/>
      <x:c r="C2566" s="106"/>
      <x:c r="D2566" s="107"/>
      <x:c r="E2566" s="108"/>
      <x:c r="F2566" s="108"/>
      <x:c r="G2566" s="108"/>
      <x:c r="H2566" s="108"/>
      <x:c r="I2566" s="108"/>
      <x:c r="J2566" s="108"/>
      <x:c r="K2566" s="108"/>
      <x:c r="L2566" s="108"/>
      <x:c r="M2566" s="108"/>
      <x:c r="N2566" s="100"/>
    </x:row>
    <x:row r="2567" spans="1:14" s="5" customFormat="1" ht="35.850000000000001">
      <x:c r="A2567" s="113" t="s">
        <x:v>924</x:v>
      </x:c>
      <x:c r="B2567" s="96" t="s">
        <x:v>286</x:v>
      </x:c>
      <x:c r="C2567" s="97"/>
      <x:c r="D2567" s="98" t="s">
        <x:v>148</x:v>
      </x:c>
      <x:c r="E2567" s="99"/>
      <x:c r="F2567" s="99"/>
      <x:c r="G2567" s="99"/>
      <x:c r="H2567" s="99"/>
      <x:c r="I2567" s="99"/>
      <x:c r="J2567" s="99"/>
      <x:c r="K2567" s="99"/>
      <x:c r="L2567" s="99"/>
      <x:c r="M2567" s="99"/>
      <x:c r="N2567" s="100"/>
    </x:row>
    <x:row r="2568" spans="1:14" s="5" customFormat="1" ht="19.5" customHeight="1">
      <x:c r="A2568" s="101" t="s">
        <x:v>153</x:v>
      </x:c>
      <x:c r="B2568" s="101" t="s">
        <x:v>662</x:v>
      </x:c>
      <x:c r="C2568" s="102">
        <x:v>0.45000000000000001</x:v>
      </x:c>
      <x:c r="D2568" s="103" t="s">
        <x:v>250</x:v>
      </x:c>
      <x:c r="E2568" s="104"/>
      <x:c r="F2568" s="104"/>
      <x:c r="G2568" s="104">
        <x:f>G2556</x:f>
        <x:v>189749</x:v>
      </x:c>
      <x:c r="H2568" s="104">
        <x:f>INT(C2568*G2568)</x:f>
        <x:v>85387</x:v>
      </x:c>
      <x:c r="I2568" s="104"/>
      <x:c r="J2568" s="104"/>
      <x:c r="K2568" s="104">
        <x:f t="shared" ref="K2568:K2576" si="447">SUM(E2568,G2568,I2568)</x:f>
        <x:v>189749</x:v>
      </x:c>
      <x:c r="L2568" s="104">
        <x:f t="shared" ref="L2568:L2576" si="448">SUM(F2568,H2568,J2568)</x:f>
        <x:v>85387</x:v>
      </x:c>
      <x:c r="M2568" s="104"/>
      <x:c r="N2568" s="100"/>
    </x:row>
    <x:row r="2569" spans="1:14" s="5" customFormat="1" ht="19.5" customHeight="1">
      <x:c r="A2569" s="101" t="s">
        <x:v>862</x:v>
      </x:c>
      <x:c r="B2569" s="101" t="s">
        <x:v>662</x:v>
      </x:c>
      <x:c r="C2569" s="102">
        <x:v>0.080000000000000004</x:v>
      </x:c>
      <x:c r="D2569" s="103" t="s">
        <x:v>250</x:v>
      </x:c>
      <x:c r="E2569" s="104"/>
      <x:c r="F2569" s="104"/>
      <x:c r="G2569" s="104">
        <x:f>G2557</x:f>
        <x:v>148510</x:v>
      </x:c>
      <x:c r="H2569" s="104">
        <x:f>INT(C2569*G2569)</x:f>
        <x:v>11880</x:v>
      </x:c>
      <x:c r="I2569" s="104"/>
      <x:c r="J2569" s="104"/>
      <x:c r="K2569" s="104">
        <x:f t="shared" si="447"/>
        <x:v>148510</x:v>
      </x:c>
      <x:c r="L2569" s="104">
        <x:f t="shared" si="448"/>
        <x:v>11880</x:v>
      </x:c>
      <x:c r="M2569" s="104"/>
      <x:c r="N2569" s="100"/>
    </x:row>
    <x:row r="2570" spans="1:14" s="5" customFormat="1" ht="19.5" customHeight="1">
      <x:c r="A2570" s="101" t="s">
        <x:v>244</x:v>
      </x:c>
      <x:c r="B2570" s="101"/>
      <x:c r="C2570" s="102">
        <x:v>0.097999999999999998</x:v>
      </x:c>
      <x:c r="D2570" s="103" t="s">
        <x:v>250</x:v>
      </x:c>
      <x:c r="E2570" s="104"/>
      <x:c r="F2570" s="104"/>
      <x:c r="G2570" s="104">
        <x:f>G2558</x:f>
        <x:v>213333</x:v>
      </x:c>
      <x:c r="H2570" s="104">
        <x:f>INT(C2570*G2570)</x:f>
        <x:v>20906</x:v>
      </x:c>
      <x:c r="I2570" s="104"/>
      <x:c r="J2570" s="104"/>
      <x:c r="K2570" s="104">
        <x:f t="shared" si="447"/>
        <x:v>213333</x:v>
      </x:c>
      <x:c r="L2570" s="104">
        <x:f t="shared" si="448"/>
        <x:v>20906</x:v>
      </x:c>
      <x:c r="M2570" s="104"/>
      <x:c r="N2570" s="100"/>
    </x:row>
    <x:row r="2571" spans="1:14" s="5" customFormat="1" ht="19.5" customHeight="1">
      <x:c r="A2571" s="101" t="s">
        <x:v>862</x:v>
      </x:c>
      <x:c r="B2571" s="101" t="s">
        <x:v>648</x:v>
      </x:c>
      <x:c r="C2571" s="102">
        <x:v>0.39200000000000002</x:v>
      </x:c>
      <x:c r="D2571" s="103" t="s">
        <x:v>250</x:v>
      </x:c>
      <x:c r="E2571" s="104"/>
      <x:c r="F2571" s="104"/>
      <x:c r="G2571" s="104">
        <x:f>G2559</x:f>
        <x:v>148510</x:v>
      </x:c>
      <x:c r="H2571" s="104">
        <x:f>INT(C2571*G2571)</x:f>
        <x:v>58215</x:v>
      </x:c>
      <x:c r="I2571" s="104"/>
      <x:c r="J2571" s="104"/>
      <x:c r="K2571" s="104">
        <x:f t="shared" si="447"/>
        <x:v>148510</x:v>
      </x:c>
      <x:c r="L2571" s="104">
        <x:f t="shared" si="448"/>
        <x:v>58215</x:v>
      </x:c>
      <x:c r="M2571" s="104"/>
      <x:c r="N2571" s="100"/>
    </x:row>
    <x:row r="2572" spans="1:14" s="5" customFormat="1" ht="19.5" customHeight="1">
      <x:c r="A2572" s="101" t="s">
        <x:v>417</x:v>
      </x:c>
      <x:c r="B2572" s="101"/>
      <x:c r="C2572" s="102">
        <x:v>0.78800000000000003</x:v>
      </x:c>
      <x:c r="D2572" s="103" t="s">
        <x:v>220</x:v>
      </x:c>
      <x:c r="E2572" s="104"/>
      <x:c r="F2572" s="104"/>
      <x:c r="G2572" s="104"/>
      <x:c r="H2572" s="104"/>
      <x:c r="I2572" s="104">
        <x:f>I2560</x:f>
        <x:v>607</x:v>
      </x:c>
      <x:c r="J2572" s="104">
        <x:f>INT(C2572*I2572)</x:f>
        <x:v>478</x:v>
      </x:c>
      <x:c r="K2572" s="104">
        <x:f t="shared" si="447"/>
        <x:v>607</x:v>
      </x:c>
      <x:c r="L2572" s="104">
        <x:f t="shared" si="448"/>
        <x:v>478</x:v>
      </x:c>
      <x:c r="M2572" s="104"/>
      <x:c r="N2572" s="100"/>
    </x:row>
    <x:row r="2573" spans="1:14" s="5" customFormat="1" ht="19.5" customHeight="1">
      <x:c r="A2573" s="101" t="s">
        <x:v>330</x:v>
      </x:c>
      <x:c r="B2573" s="101"/>
      <x:c r="C2573" s="101">
        <x:v>0.55100000000000005</x:v>
      </x:c>
      <x:c r="D2573" s="103" t="s">
        <x:v>291</x:v>
      </x:c>
      <x:c r="E2573" s="104">
        <x:f>E2561</x:f>
        <x:v>1664</x:v>
      </x:c>
      <x:c r="F2573" s="104">
        <x:f>INT(C2573*E2573)</x:f>
        <x:v>916</x:v>
      </x:c>
      <x:c r="G2573" s="104"/>
      <x:c r="H2573" s="104"/>
      <x:c r="I2573" s="104"/>
      <x:c r="J2573" s="104"/>
      <x:c r="K2573" s="104">
        <x:f t="shared" si="447"/>
        <x:v>1664</x:v>
      </x:c>
      <x:c r="L2573" s="104">
        <x:f t="shared" si="448"/>
        <x:v>916</x:v>
      </x:c>
      <x:c r="M2573" s="104"/>
      <x:c r="N2573" s="100"/>
    </x:row>
    <x:row r="2574" spans="1:14" s="5" customFormat="1" ht="19.5" customHeight="1">
      <x:c r="A2574" s="101" t="s">
        <x:v>249</x:v>
      </x:c>
      <x:c r="B2574" s="101"/>
      <x:c r="C2574" s="102">
        <x:v>0.22800000000000001</x:v>
      </x:c>
      <x:c r="D2574" s="103" t="s">
        <x:v>291</x:v>
      </x:c>
      <x:c r="E2574" s="104">
        <x:f>E2562</x:f>
        <x:v>2864</x:v>
      </x:c>
      <x:c r="F2574" s="104">
        <x:f>INT(C2574*E2574)</x:f>
        <x:v>652</x:v>
      </x:c>
      <x:c r="G2574" s="111"/>
      <x:c r="H2574" s="104"/>
      <x:c r="I2574" s="111"/>
      <x:c r="J2574" s="104"/>
      <x:c r="K2574" s="104">
        <x:f t="shared" si="447"/>
        <x:v>2864</x:v>
      </x:c>
      <x:c r="L2574" s="104">
        <x:f t="shared" si="448"/>
        <x:v>652</x:v>
      </x:c>
      <x:c r="M2574" s="104"/>
      <x:c r="N2574" s="100"/>
    </x:row>
    <x:row r="2575" spans="1:14" s="5" customFormat="1" ht="19.5" customHeight="1">
      <x:c r="A2575" s="101" t="s">
        <x:v>822</x:v>
      </x:c>
      <x:c r="B2575" s="101" t="str">
        <x:f>B2563</x:f>
        <x:v>트럭탑재형크레인 10톤</x:v>
      </x:c>
      <x:c r="C2575" s="102">
        <x:v>1</x:v>
      </x:c>
      <x:c r="D2575" s="103" t="s">
        <x:v>196</x:v>
      </x:c>
      <x:c r="E2575" s="115">
        <x:f>기계단가산출목록!F11</x:f>
        <x:v>1279</x:v>
      </x:c>
      <x:c r="F2575" s="104">
        <x:f>INT(C2575*E2575)</x:f>
        <x:v>1279</x:v>
      </x:c>
      <x:c r="G2575" s="115">
        <x:f>기계단가산출목록!G11</x:f>
        <x:v>2533</x:v>
      </x:c>
      <x:c r="H2575" s="104">
        <x:f>INT(C2575*G2575)</x:f>
        <x:v>2533</x:v>
      </x:c>
      <x:c r="I2575" s="115">
        <x:f>기계단가산출목록!H11</x:f>
        <x:v>1733</x:v>
      </x:c>
      <x:c r="J2575" s="104">
        <x:f>INT(C2575*I2575)</x:f>
        <x:v>1733</x:v>
      </x:c>
      <x:c r="K2575" s="104">
        <x:f t="shared" si="447"/>
        <x:v>5545</x:v>
      </x:c>
      <x:c r="L2575" s="104">
        <x:f t="shared" si="448"/>
        <x:v>5545</x:v>
      </x:c>
      <x:c r="M2575" s="104"/>
      <x:c r="N2575" s="100"/>
    </x:row>
    <x:row r="2576" spans="1:14" s="5" customFormat="1" ht="19.5" customHeight="1">
      <x:c r="A2576" s="101" t="s">
        <x:v>540</x:v>
      </x:c>
      <x:c r="B2576" s="101" t="str">
        <x:f>B2564</x:f>
        <x:v>트럭탑재형크레인10톤</x:v>
      </x:c>
      <x:c r="C2576" s="102">
        <x:v>1</x:v>
      </x:c>
      <x:c r="D2576" s="103" t="s">
        <x:v>196</x:v>
      </x:c>
      <x:c r="E2576" s="115">
        <x:f>기계단가산출목록!F34</x:f>
        <x:v>3393</x:v>
      </x:c>
      <x:c r="F2576" s="104">
        <x:f>INT(C2576*E2576)</x:f>
        <x:v>3393</x:v>
      </x:c>
      <x:c r="G2576" s="115">
        <x:f>기계단가산출목록!G34</x:f>
        <x:v>6719</x:v>
      </x:c>
      <x:c r="H2576" s="104">
        <x:f>INT(C2576*G2576)</x:f>
        <x:v>6719</x:v>
      </x:c>
      <x:c r="I2576" s="115">
        <x:f>기계단가산출목록!H34</x:f>
        <x:v>4598</x:v>
      </x:c>
      <x:c r="J2576" s="104">
        <x:f>INT(C2576*I2576)</x:f>
        <x:v>4598</x:v>
      </x:c>
      <x:c r="K2576" s="104">
        <x:f t="shared" si="447"/>
        <x:v>14710</x:v>
      </x:c>
      <x:c r="L2576" s="104">
        <x:f t="shared" si="448"/>
        <x:v>14710</x:v>
      </x:c>
      <x:c r="M2576" s="104"/>
      <x:c r="N2576" s="100"/>
    </x:row>
    <x:row r="2577" spans="1:14" s="5" customFormat="1" ht="19.5" customHeight="1">
      <x:c r="A2577" s="101" t="s">
        <x:v>533</x:v>
      </x:c>
      <x:c r="B2577" s="101"/>
      <x:c r="C2577" s="102"/>
      <x:c r="D2577" s="103"/>
      <x:c r="E2577" s="104"/>
      <x:c r="F2577" s="104">
        <x:f>SUM(F2568:F2576)</x:f>
        <x:v>6240</x:v>
      </x:c>
      <x:c r="G2577" s="104"/>
      <x:c r="H2577" s="104">
        <x:f>SUM(H2568:H2576)</x:f>
        <x:v>185640</x:v>
      </x:c>
      <x:c r="I2577" s="104"/>
      <x:c r="J2577" s="104">
        <x:f>SUM(J2568:J2576)</x:f>
        <x:v>6809</x:v>
      </x:c>
      <x:c r="K2577" s="104"/>
      <x:c r="L2577" s="104">
        <x:f>SUM(F2577,H2577,J2577)</x:f>
        <x:v>198689</x:v>
      </x:c>
      <x:c r="M2577" s="104"/>
      <x:c r="N2577" s="100"/>
    </x:row>
    <x:row r="2578" spans="1:14" s="5" customFormat="1" ht="19.5" customHeight="1">
      <x:c r="A2578" s="105"/>
      <x:c r="B2578" s="105"/>
      <x:c r="C2578" s="106"/>
      <x:c r="D2578" s="107"/>
      <x:c r="E2578" s="108"/>
      <x:c r="F2578" s="108"/>
      <x:c r="G2578" s="108"/>
      <x:c r="H2578" s="108"/>
      <x:c r="I2578" s="108"/>
      <x:c r="J2578" s="108"/>
      <x:c r="K2578" s="108"/>
      <x:c r="L2578" s="108"/>
      <x:c r="M2578" s="108"/>
      <x:c r="N2578" s="100"/>
    </x:row>
    <x:row r="2579" spans="1:14" s="5" customFormat="1" ht="35.850000000000001">
      <x:c r="A2579" s="113" t="s">
        <x:v>970</x:v>
      </x:c>
      <x:c r="B2579" s="96" t="s">
        <x:v>212</x:v>
      </x:c>
      <x:c r="C2579" s="97"/>
      <x:c r="D2579" s="98" t="s">
        <x:v>148</x:v>
      </x:c>
      <x:c r="E2579" s="99"/>
      <x:c r="F2579" s="99"/>
      <x:c r="G2579" s="99"/>
      <x:c r="H2579" s="99"/>
      <x:c r="I2579" s="99"/>
      <x:c r="J2579" s="99"/>
      <x:c r="K2579" s="99"/>
      <x:c r="L2579" s="99"/>
      <x:c r="M2579" s="99"/>
      <x:c r="N2579" s="100"/>
    </x:row>
    <x:row r="2580" spans="1:14" s="5" customFormat="1" ht="19.5" customHeight="1">
      <x:c r="A2580" s="101" t="s">
        <x:v>153</x:v>
      </x:c>
      <x:c r="B2580" s="101" t="s">
        <x:v>662</x:v>
      </x:c>
      <x:c r="C2580" s="102">
        <x:v>0.45000000000000001</x:v>
      </x:c>
      <x:c r="D2580" s="103" t="s">
        <x:v>250</x:v>
      </x:c>
      <x:c r="E2580" s="104"/>
      <x:c r="F2580" s="104"/>
      <x:c r="G2580" s="104">
        <x:f>G2568</x:f>
        <x:v>189749</x:v>
      </x:c>
      <x:c r="H2580" s="104">
        <x:f>INT(C2580*G2580)</x:f>
        <x:v>85387</x:v>
      </x:c>
      <x:c r="I2580" s="104"/>
      <x:c r="J2580" s="104"/>
      <x:c r="K2580" s="104">
        <x:f t="shared" ref="K2580:K2588" si="449">SUM(E2580,G2580,I2580)</x:f>
        <x:v>189749</x:v>
      </x:c>
      <x:c r="L2580" s="104">
        <x:f t="shared" ref="L2580:L2588" si="450">SUM(F2580,H2580,J2580)</x:f>
        <x:v>85387</x:v>
      </x:c>
      <x:c r="M2580" s="104"/>
      <x:c r="N2580" s="100"/>
    </x:row>
    <x:row r="2581" spans="1:14" s="5" customFormat="1" ht="19.5" customHeight="1">
      <x:c r="A2581" s="101" t="s">
        <x:v>862</x:v>
      </x:c>
      <x:c r="B2581" s="101" t="s">
        <x:v>662</x:v>
      </x:c>
      <x:c r="C2581" s="102">
        <x:v>0.080000000000000004</x:v>
      </x:c>
      <x:c r="D2581" s="103" t="s">
        <x:v>250</x:v>
      </x:c>
      <x:c r="E2581" s="104"/>
      <x:c r="F2581" s="104"/>
      <x:c r="G2581" s="104">
        <x:f>G2569</x:f>
        <x:v>148510</x:v>
      </x:c>
      <x:c r="H2581" s="104">
        <x:f>INT(C2581*G2581)</x:f>
        <x:v>11880</x:v>
      </x:c>
      <x:c r="I2581" s="104"/>
      <x:c r="J2581" s="104"/>
      <x:c r="K2581" s="104">
        <x:f t="shared" si="449"/>
        <x:v>148510</x:v>
      </x:c>
      <x:c r="L2581" s="104">
        <x:f t="shared" si="450"/>
        <x:v>11880</x:v>
      </x:c>
      <x:c r="M2581" s="104"/>
      <x:c r="N2581" s="100"/>
    </x:row>
    <x:row r="2582" spans="1:14" s="5" customFormat="1" ht="19.5" customHeight="1">
      <x:c r="A2582" s="101" t="s">
        <x:v>244</x:v>
      </x:c>
      <x:c r="B2582" s="101"/>
      <x:c r="C2582" s="102">
        <x:v>0.114</x:v>
      </x:c>
      <x:c r="D2582" s="103" t="s">
        <x:v>250</x:v>
      </x:c>
      <x:c r="E2582" s="104"/>
      <x:c r="F2582" s="104"/>
      <x:c r="G2582" s="104">
        <x:f>G2570</x:f>
        <x:v>213333</x:v>
      </x:c>
      <x:c r="H2582" s="104">
        <x:f>INT(C2582*G2582)</x:f>
        <x:v>24319</x:v>
      </x:c>
      <x:c r="I2582" s="104"/>
      <x:c r="J2582" s="104"/>
      <x:c r="K2582" s="104">
        <x:f t="shared" si="449"/>
        <x:v>213333</x:v>
      </x:c>
      <x:c r="L2582" s="104">
        <x:f t="shared" si="450"/>
        <x:v>24319</x:v>
      </x:c>
      <x:c r="M2582" s="104"/>
      <x:c r="N2582" s="100"/>
    </x:row>
    <x:row r="2583" spans="1:14" s="5" customFormat="1" ht="19.5" customHeight="1">
      <x:c r="A2583" s="101" t="s">
        <x:v>862</x:v>
      </x:c>
      <x:c r="B2583" s="101" t="s">
        <x:v>648</x:v>
      </x:c>
      <x:c r="C2583" s="102">
        <x:v>0.45600000000000002</x:v>
      </x:c>
      <x:c r="D2583" s="103" t="s">
        <x:v>250</x:v>
      </x:c>
      <x:c r="E2583" s="104"/>
      <x:c r="F2583" s="104"/>
      <x:c r="G2583" s="104">
        <x:f>G2571</x:f>
        <x:v>148510</x:v>
      </x:c>
      <x:c r="H2583" s="104">
        <x:f>INT(C2583*G2583)</x:f>
        <x:v>67720</x:v>
      </x:c>
      <x:c r="I2583" s="104"/>
      <x:c r="J2583" s="104"/>
      <x:c r="K2583" s="104">
        <x:f t="shared" si="449"/>
        <x:v>148510</x:v>
      </x:c>
      <x:c r="L2583" s="104">
        <x:f t="shared" si="450"/>
        <x:v>67720</x:v>
      </x:c>
      <x:c r="M2583" s="104"/>
      <x:c r="N2583" s="100"/>
    </x:row>
    <x:row r="2584" spans="1:14" s="5" customFormat="1" ht="19.5" customHeight="1">
      <x:c r="A2584" s="101" t="s">
        <x:v>417</x:v>
      </x:c>
      <x:c r="B2584" s="101"/>
      <x:c r="C2584" s="102">
        <x:v>0.91300000000000003</x:v>
      </x:c>
      <x:c r="D2584" s="103" t="s">
        <x:v>220</x:v>
      </x:c>
      <x:c r="E2584" s="104"/>
      <x:c r="F2584" s="104"/>
      <x:c r="G2584" s="104"/>
      <x:c r="H2584" s="104"/>
      <x:c r="I2584" s="104">
        <x:f>I2572</x:f>
        <x:v>607</x:v>
      </x:c>
      <x:c r="J2584" s="104">
        <x:f>INT(C2584*I2584)</x:f>
        <x:v>554</x:v>
      </x:c>
      <x:c r="K2584" s="104">
        <x:f t="shared" si="449"/>
        <x:v>607</x:v>
      </x:c>
      <x:c r="L2584" s="104">
        <x:f t="shared" si="450"/>
        <x:v>554</x:v>
      </x:c>
      <x:c r="M2584" s="104"/>
      <x:c r="N2584" s="100"/>
    </x:row>
    <x:row r="2585" spans="1:14" s="5" customFormat="1" ht="19.5" customHeight="1">
      <x:c r="A2585" s="101" t="s">
        <x:v>330</x:v>
      </x:c>
      <x:c r="B2585" s="101"/>
      <x:c r="C2585" s="101">
        <x:v>0.63900000000000001</x:v>
      </x:c>
      <x:c r="D2585" s="103" t="s">
        <x:v>291</x:v>
      </x:c>
      <x:c r="E2585" s="104">
        <x:f>E2573</x:f>
        <x:v>1664</x:v>
      </x:c>
      <x:c r="F2585" s="104">
        <x:f>INT(C2585*E2585)</x:f>
        <x:v>1063</x:v>
      </x:c>
      <x:c r="G2585" s="104"/>
      <x:c r="H2585" s="104"/>
      <x:c r="I2585" s="104"/>
      <x:c r="J2585" s="104"/>
      <x:c r="K2585" s="104">
        <x:f t="shared" si="449"/>
        <x:v>1664</x:v>
      </x:c>
      <x:c r="L2585" s="104">
        <x:f t="shared" si="450"/>
        <x:v>1063</x:v>
      </x:c>
      <x:c r="M2585" s="104"/>
      <x:c r="N2585" s="100"/>
    </x:row>
    <x:row r="2586" spans="1:14" s="5" customFormat="1" ht="19.5" customHeight="1">
      <x:c r="A2586" s="101" t="s">
        <x:v>249</x:v>
      </x:c>
      <x:c r="B2586" s="101"/>
      <x:c r="C2586" s="102">
        <x:v>0.26400000000000001</x:v>
      </x:c>
      <x:c r="D2586" s="103" t="s">
        <x:v>291</x:v>
      </x:c>
      <x:c r="E2586" s="104">
        <x:f>E2574</x:f>
        <x:v>2864</x:v>
      </x:c>
      <x:c r="F2586" s="104">
        <x:f>INT(C2586*E2586)</x:f>
        <x:v>756</x:v>
      </x:c>
      <x:c r="G2586" s="111"/>
      <x:c r="H2586" s="104"/>
      <x:c r="I2586" s="111"/>
      <x:c r="J2586" s="104"/>
      <x:c r="K2586" s="104">
        <x:f t="shared" si="449"/>
        <x:v>2864</x:v>
      </x:c>
      <x:c r="L2586" s="104">
        <x:f t="shared" si="450"/>
        <x:v>756</x:v>
      </x:c>
      <x:c r="M2586" s="104"/>
      <x:c r="N2586" s="100"/>
    </x:row>
    <x:row r="2587" spans="1:14" s="5" customFormat="1" ht="19.5" customHeight="1">
      <x:c r="A2587" s="101" t="s">
        <x:v>822</x:v>
      </x:c>
      <x:c r="B2587" s="101" t="str">
        <x:f>B2575</x:f>
        <x:v>트럭탑재형크레인 10톤</x:v>
      </x:c>
      <x:c r="C2587" s="102">
        <x:v>1</x:v>
      </x:c>
      <x:c r="D2587" s="103" t="s">
        <x:v>196</x:v>
      </x:c>
      <x:c r="E2587" s="115">
        <x:f>E2575</x:f>
        <x:v>1279</x:v>
      </x:c>
      <x:c r="F2587" s="104">
        <x:f>INT(C2587*E2587)</x:f>
        <x:v>1279</x:v>
      </x:c>
      <x:c r="G2587" s="115">
        <x:f>G2575</x:f>
        <x:v>2533</x:v>
      </x:c>
      <x:c r="H2587" s="104">
        <x:f>INT(C2587*G2587)</x:f>
        <x:v>2533</x:v>
      </x:c>
      <x:c r="I2587" s="115">
        <x:f>I2575</x:f>
        <x:v>1733</x:v>
      </x:c>
      <x:c r="J2587" s="104">
        <x:f>INT(C2587*I2587)</x:f>
        <x:v>1733</x:v>
      </x:c>
      <x:c r="K2587" s="104">
        <x:f t="shared" si="449"/>
        <x:v>5545</x:v>
      </x:c>
      <x:c r="L2587" s="104">
        <x:f t="shared" si="450"/>
        <x:v>5545</x:v>
      </x:c>
      <x:c r="M2587" s="104"/>
      <x:c r="N2587" s="100"/>
    </x:row>
    <x:row r="2588" spans="1:14" s="5" customFormat="1" ht="19.5" customHeight="1">
      <x:c r="A2588" s="101" t="s">
        <x:v>540</x:v>
      </x:c>
      <x:c r="B2588" s="101" t="str">
        <x:f>B2576</x:f>
        <x:v>트럭탑재형크레인10톤</x:v>
      </x:c>
      <x:c r="C2588" s="102">
        <x:v>1</x:v>
      </x:c>
      <x:c r="D2588" s="103" t="s">
        <x:v>196</x:v>
      </x:c>
      <x:c r="E2588" s="115">
        <x:f>E2576</x:f>
        <x:v>3393</x:v>
      </x:c>
      <x:c r="F2588" s="104">
        <x:f>INT(C2588*E2588)</x:f>
        <x:v>3393</x:v>
      </x:c>
      <x:c r="G2588" s="115">
        <x:f>G2576</x:f>
        <x:v>6719</x:v>
      </x:c>
      <x:c r="H2588" s="104">
        <x:f>INT(C2588*G2588)</x:f>
        <x:v>6719</x:v>
      </x:c>
      <x:c r="I2588" s="115">
        <x:f>I2576</x:f>
        <x:v>4598</x:v>
      </x:c>
      <x:c r="J2588" s="104">
        <x:f>INT(C2588*I2588)</x:f>
        <x:v>4598</x:v>
      </x:c>
      <x:c r="K2588" s="104">
        <x:f t="shared" si="449"/>
        <x:v>14710</x:v>
      </x:c>
      <x:c r="L2588" s="104">
        <x:f t="shared" si="450"/>
        <x:v>14710</x:v>
      </x:c>
      <x:c r="M2588" s="104"/>
      <x:c r="N2588" s="100"/>
    </x:row>
    <x:row r="2589" spans="1:14" s="5" customFormat="1" ht="19.5" customHeight="1">
      <x:c r="A2589" s="101" t="s">
        <x:v>533</x:v>
      </x:c>
      <x:c r="B2589" s="101"/>
      <x:c r="C2589" s="102"/>
      <x:c r="D2589" s="103"/>
      <x:c r="E2589" s="104"/>
      <x:c r="F2589" s="104">
        <x:f>SUM(F2580:F2588)</x:f>
        <x:v>6491</x:v>
      </x:c>
      <x:c r="G2589" s="104"/>
      <x:c r="H2589" s="104">
        <x:f>SUM(H2580:H2588)</x:f>
        <x:v>198558</x:v>
      </x:c>
      <x:c r="I2589" s="104"/>
      <x:c r="J2589" s="104">
        <x:f>SUM(J2580:J2588)</x:f>
        <x:v>6885</x:v>
      </x:c>
      <x:c r="K2589" s="104"/>
      <x:c r="L2589" s="104">
        <x:f>SUM(F2589,H2589,J2589)</x:f>
        <x:v>211934</x:v>
      </x:c>
      <x:c r="M2589" s="104"/>
      <x:c r="N2589" s="100"/>
    </x:row>
    <x:row r="2590" spans="1:14" s="5" customFormat="1" ht="19.5" customHeight="1">
      <x:c r="A2590" s="105"/>
      <x:c r="B2590" s="105"/>
      <x:c r="C2590" s="106"/>
      <x:c r="D2590" s="107"/>
      <x:c r="E2590" s="108"/>
      <x:c r="F2590" s="108"/>
      <x:c r="G2590" s="108"/>
      <x:c r="H2590" s="108"/>
      <x:c r="I2590" s="108"/>
      <x:c r="J2590" s="108"/>
      <x:c r="K2590" s="108"/>
      <x:c r="L2590" s="108"/>
      <x:c r="M2590" s="108"/>
      <x:c r="N2590" s="100"/>
    </x:row>
    <x:row r="2591" spans="1:14" s="5" customFormat="1" ht="35.850000000000001">
      <x:c r="A2591" s="113" t="s">
        <x:v>961</x:v>
      </x:c>
      <x:c r="B2591" s="96" t="s">
        <x:v>253</x:v>
      </x:c>
      <x:c r="C2591" s="97"/>
      <x:c r="D2591" s="98" t="s">
        <x:v>148</x:v>
      </x:c>
      <x:c r="E2591" s="99"/>
      <x:c r="F2591" s="99"/>
      <x:c r="G2591" s="99"/>
      <x:c r="H2591" s="99"/>
      <x:c r="I2591" s="99"/>
      <x:c r="J2591" s="99"/>
      <x:c r="K2591" s="99"/>
      <x:c r="L2591" s="99"/>
      <x:c r="M2591" s="99"/>
      <x:c r="N2591" s="100"/>
    </x:row>
    <x:row r="2592" spans="1:14" s="5" customFormat="1" ht="19.5" customHeight="1">
      <x:c r="A2592" s="101" t="s">
        <x:v>153</x:v>
      </x:c>
      <x:c r="B2592" s="101" t="s">
        <x:v>662</x:v>
      </x:c>
      <x:c r="C2592" s="102">
        <x:v>0.56000000000000005</x:v>
      </x:c>
      <x:c r="D2592" s="103" t="s">
        <x:v>250</x:v>
      </x:c>
      <x:c r="E2592" s="104"/>
      <x:c r="F2592" s="104"/>
      <x:c r="G2592" s="104">
        <x:f>G2580</x:f>
        <x:v>189749</x:v>
      </x:c>
      <x:c r="H2592" s="104">
        <x:f>INT(C2592*G2592)</x:f>
        <x:v>106259</x:v>
      </x:c>
      <x:c r="I2592" s="104"/>
      <x:c r="J2592" s="104"/>
      <x:c r="K2592" s="104">
        <x:f t="shared" ref="K2592:K2600" si="451">SUM(E2592,G2592,I2592)</x:f>
        <x:v>189749</x:v>
      </x:c>
      <x:c r="L2592" s="104">
        <x:f t="shared" ref="L2592:L2600" si="452">SUM(F2592,H2592,J2592)</x:f>
        <x:v>106259</x:v>
      </x:c>
      <x:c r="M2592" s="104"/>
      <x:c r="N2592" s="100"/>
    </x:row>
    <x:row r="2593" spans="1:14" s="5" customFormat="1" ht="19.5" customHeight="1">
      <x:c r="A2593" s="101" t="s">
        <x:v>862</x:v>
      </x:c>
      <x:c r="B2593" s="101" t="s">
        <x:v>662</x:v>
      </x:c>
      <x:c r="C2593" s="102">
        <x:v>0.089999999999999991</x:v>
      </x:c>
      <x:c r="D2593" s="103" t="s">
        <x:v>250</x:v>
      </x:c>
      <x:c r="E2593" s="104"/>
      <x:c r="F2593" s="104"/>
      <x:c r="G2593" s="104">
        <x:f>G2581</x:f>
        <x:v>148510</x:v>
      </x:c>
      <x:c r="H2593" s="104">
        <x:f>INT(C2593*G2593)</x:f>
        <x:v>13365</x:v>
      </x:c>
      <x:c r="I2593" s="104"/>
      <x:c r="J2593" s="104"/>
      <x:c r="K2593" s="104">
        <x:f t="shared" si="451"/>
        <x:v>148510</x:v>
      </x:c>
      <x:c r="L2593" s="104">
        <x:f t="shared" si="452"/>
        <x:v>13365</x:v>
      </x:c>
      <x:c r="M2593" s="104"/>
      <x:c r="N2593" s="100"/>
    </x:row>
    <x:row r="2594" spans="1:14" s="5" customFormat="1" ht="19.5" customHeight="1">
      <x:c r="A2594" s="101" t="s">
        <x:v>244</x:v>
      </x:c>
      <x:c r="B2594" s="101"/>
      <x:c r="C2594" s="102">
        <x:v>0.14599999999999999</x:v>
      </x:c>
      <x:c r="D2594" s="103" t="s">
        <x:v>250</x:v>
      </x:c>
      <x:c r="E2594" s="104"/>
      <x:c r="F2594" s="104"/>
      <x:c r="G2594" s="104">
        <x:f>G2582</x:f>
        <x:v>213333</x:v>
      </x:c>
      <x:c r="H2594" s="104">
        <x:f>INT(C2594*G2594)</x:f>
        <x:v>31146</x:v>
      </x:c>
      <x:c r="I2594" s="104"/>
      <x:c r="J2594" s="104"/>
      <x:c r="K2594" s="104">
        <x:f t="shared" si="451"/>
        <x:v>213333</x:v>
      </x:c>
      <x:c r="L2594" s="104">
        <x:f t="shared" si="452"/>
        <x:v>31146</x:v>
      </x:c>
      <x:c r="M2594" s="104"/>
      <x:c r="N2594" s="100"/>
    </x:row>
    <x:row r="2595" spans="1:14" s="5" customFormat="1" ht="19.5" customHeight="1">
      <x:c r="A2595" s="101" t="s">
        <x:v>862</x:v>
      </x:c>
      <x:c r="B2595" s="101" t="s">
        <x:v>648</x:v>
      </x:c>
      <x:c r="C2595" s="102">
        <x:v>0.58399999999999996</x:v>
      </x:c>
      <x:c r="D2595" s="103" t="s">
        <x:v>250</x:v>
      </x:c>
      <x:c r="E2595" s="104"/>
      <x:c r="F2595" s="104"/>
      <x:c r="G2595" s="104">
        <x:f>G2583</x:f>
        <x:v>148510</x:v>
      </x:c>
      <x:c r="H2595" s="104">
        <x:f>INT(C2595*G2595)</x:f>
        <x:v>86729</x:v>
      </x:c>
      <x:c r="I2595" s="104"/>
      <x:c r="J2595" s="104"/>
      <x:c r="K2595" s="104">
        <x:f t="shared" si="451"/>
        <x:v>148510</x:v>
      </x:c>
      <x:c r="L2595" s="104">
        <x:f t="shared" si="452"/>
        <x:v>86729</x:v>
      </x:c>
      <x:c r="M2595" s="104"/>
      <x:c r="N2595" s="100"/>
    </x:row>
    <x:row r="2596" spans="1:14" s="5" customFormat="1" ht="19.5" customHeight="1">
      <x:c r="A2596" s="101" t="s">
        <x:v>417</x:v>
      </x:c>
      <x:c r="B2596" s="101"/>
      <x:c r="C2596" s="102">
        <x:v>1.1719999999999999</x:v>
      </x:c>
      <x:c r="D2596" s="103" t="s">
        <x:v>220</x:v>
      </x:c>
      <x:c r="E2596" s="104"/>
      <x:c r="F2596" s="104"/>
      <x:c r="G2596" s="104"/>
      <x:c r="H2596" s="104"/>
      <x:c r="I2596" s="104">
        <x:f>I2584</x:f>
        <x:v>607</x:v>
      </x:c>
      <x:c r="J2596" s="104">
        <x:f>INT(C2596*I2596)</x:f>
        <x:v>711</x:v>
      </x:c>
      <x:c r="K2596" s="104">
        <x:f t="shared" si="451"/>
        <x:v>607</x:v>
      </x:c>
      <x:c r="L2596" s="104">
        <x:f t="shared" si="452"/>
        <x:v>711</x:v>
      </x:c>
      <x:c r="M2596" s="104"/>
      <x:c r="N2596" s="100"/>
    </x:row>
    <x:row r="2597" spans="1:14" s="5" customFormat="1" ht="19.5" customHeight="1">
      <x:c r="A2597" s="101" t="s">
        <x:v>330</x:v>
      </x:c>
      <x:c r="B2597" s="101"/>
      <x:c r="C2597" s="101">
        <x:v>0.81999999999999995</x:v>
      </x:c>
      <x:c r="D2597" s="103" t="s">
        <x:v>291</x:v>
      </x:c>
      <x:c r="E2597" s="104">
        <x:f>E2585</x:f>
        <x:v>1664</x:v>
      </x:c>
      <x:c r="F2597" s="104">
        <x:f>INT(C2597*E2597)</x:f>
        <x:v>1364</x:v>
      </x:c>
      <x:c r="G2597" s="104"/>
      <x:c r="H2597" s="104"/>
      <x:c r="I2597" s="104"/>
      <x:c r="J2597" s="104"/>
      <x:c r="K2597" s="104">
        <x:f t="shared" si="451"/>
        <x:v>1664</x:v>
      </x:c>
      <x:c r="L2597" s="104">
        <x:f t="shared" si="452"/>
        <x:v>1364</x:v>
      </x:c>
      <x:c r="M2597" s="104"/>
      <x:c r="N2597" s="100"/>
    </x:row>
    <x:row r="2598" spans="1:14" s="5" customFormat="1" ht="19.5" customHeight="1">
      <x:c r="A2598" s="101" t="s">
        <x:v>249</x:v>
      </x:c>
      <x:c r="B2598" s="101"/>
      <x:c r="C2598" s="102">
        <x:v>0.33900000000000002</x:v>
      </x:c>
      <x:c r="D2598" s="103" t="s">
        <x:v>291</x:v>
      </x:c>
      <x:c r="E2598" s="104">
        <x:f>E2586</x:f>
        <x:v>2864</x:v>
      </x:c>
      <x:c r="F2598" s="104">
        <x:f>INT(C2598*E2598)</x:f>
        <x:v>970</x:v>
      </x:c>
      <x:c r="G2598" s="111"/>
      <x:c r="H2598" s="104"/>
      <x:c r="I2598" s="111"/>
      <x:c r="J2598" s="104"/>
      <x:c r="K2598" s="104">
        <x:f t="shared" si="451"/>
        <x:v>2864</x:v>
      </x:c>
      <x:c r="L2598" s="104">
        <x:f t="shared" si="452"/>
        <x:v>970</x:v>
      </x:c>
      <x:c r="M2598" s="104"/>
      <x:c r="N2598" s="100"/>
    </x:row>
    <x:row r="2599" spans="1:14" s="5" customFormat="1" ht="19.5" customHeight="1">
      <x:c r="A2599" s="101" t="s">
        <x:v>822</x:v>
      </x:c>
      <x:c r="B2599" s="101" t="s">
        <x:v>1268</x:v>
      </x:c>
      <x:c r="C2599" s="102">
        <x:v>1</x:v>
      </x:c>
      <x:c r="D2599" s="103" t="s">
        <x:v>196</x:v>
      </x:c>
      <x:c r="E2599" s="115">
        <x:f>기계단가산출목록!F12</x:f>
        <x:v>1334</x:v>
      </x:c>
      <x:c r="F2599" s="104">
        <x:f>INT(C2599*E2599)</x:f>
        <x:v>1334</x:v>
      </x:c>
      <x:c r="G2599" s="115">
        <x:f>기계단가산출목록!G12</x:f>
        <x:v>2643</x:v>
      </x:c>
      <x:c r="H2599" s="104">
        <x:f>INT(C2599*G2599)</x:f>
        <x:v>2643</x:v>
      </x:c>
      <x:c r="I2599" s="115">
        <x:f>기계단가산출목록!H12</x:f>
        <x:v>1808</x:v>
      </x:c>
      <x:c r="J2599" s="104">
        <x:f>INT(C2599*I2599)</x:f>
        <x:v>1808</x:v>
      </x:c>
      <x:c r="K2599" s="104">
        <x:f t="shared" si="451"/>
        <x:v>5785</x:v>
      </x:c>
      <x:c r="L2599" s="104">
        <x:f t="shared" si="452"/>
        <x:v>5785</x:v>
      </x:c>
      <x:c r="M2599" s="104"/>
      <x:c r="N2599" s="100"/>
    </x:row>
    <x:row r="2600" spans="1:14" s="5" customFormat="1" ht="19.5" customHeight="1">
      <x:c r="A2600" s="101" t="s">
        <x:v>540</x:v>
      </x:c>
      <x:c r="B2600" s="101" t="str">
        <x:f>B2588</x:f>
        <x:v>트럭탑재형크레인10톤</x:v>
      </x:c>
      <x:c r="C2600" s="102">
        <x:v>1</x:v>
      </x:c>
      <x:c r="D2600" s="103" t="s">
        <x:v>196</x:v>
      </x:c>
      <x:c r="E2600" s="115">
        <x:f>기계단가산출목록!F35</x:f>
        <x:v>4932</x:v>
      </x:c>
      <x:c r="F2600" s="104">
        <x:f>INT(C2600*E2600)</x:f>
        <x:v>4932</x:v>
      </x:c>
      <x:c r="G2600" s="115">
        <x:f>기계단가산출목록!G35</x:f>
        <x:v>9764</x:v>
      </x:c>
      <x:c r="H2600" s="104">
        <x:f>INT(C2600*G2600)</x:f>
        <x:v>9764</x:v>
      </x:c>
      <x:c r="I2600" s="115">
        <x:f>기계단가산출목록!H35</x:f>
        <x:v>6683</x:v>
      </x:c>
      <x:c r="J2600" s="104">
        <x:f>INT(C2600*I2600)</x:f>
        <x:v>6683</x:v>
      </x:c>
      <x:c r="K2600" s="104">
        <x:f t="shared" si="451"/>
        <x:v>21379</x:v>
      </x:c>
      <x:c r="L2600" s="104">
        <x:f t="shared" si="452"/>
        <x:v>21379</x:v>
      </x:c>
      <x:c r="M2600" s="104"/>
      <x:c r="N2600" s="100"/>
    </x:row>
    <x:row r="2601" spans="1:14" s="5" customFormat="1" ht="19.5" customHeight="1">
      <x:c r="A2601" s="101" t="s">
        <x:v>533</x:v>
      </x:c>
      <x:c r="B2601" s="101"/>
      <x:c r="C2601" s="102"/>
      <x:c r="D2601" s="103"/>
      <x:c r="E2601" s="104"/>
      <x:c r="F2601" s="104">
        <x:f>SUM(F2592:F2600)</x:f>
        <x:v>8600</x:v>
      </x:c>
      <x:c r="G2601" s="104"/>
      <x:c r="H2601" s="104">
        <x:f>SUM(H2592:H2600)</x:f>
        <x:v>249906</x:v>
      </x:c>
      <x:c r="I2601" s="104"/>
      <x:c r="J2601" s="104">
        <x:f>SUM(J2592:J2600)</x:f>
        <x:v>9202</x:v>
      </x:c>
      <x:c r="K2601" s="104"/>
      <x:c r="L2601" s="104">
        <x:f>SUM(F2601,H2601,J2601)</x:f>
        <x:v>267708</x:v>
      </x:c>
      <x:c r="M2601" s="104"/>
      <x:c r="N2601" s="100"/>
    </x:row>
    <x:row r="2602" spans="1:14" s="5" customFormat="1" ht="19.5" customHeight="1">
      <x:c r="A2602" s="105"/>
      <x:c r="B2602" s="105"/>
      <x:c r="C2602" s="106"/>
      <x:c r="D2602" s="107"/>
      <x:c r="E2602" s="108"/>
      <x:c r="F2602" s="108"/>
      <x:c r="G2602" s="108"/>
      <x:c r="H2602" s="108"/>
      <x:c r="I2602" s="108"/>
      <x:c r="J2602" s="108"/>
      <x:c r="K2602" s="108"/>
      <x:c r="L2602" s="108"/>
      <x:c r="M2602" s="108"/>
      <x:c r="N2602" s="100"/>
    </x:row>
    <x:row r="2603" spans="1:14" s="5" customFormat="1" ht="35.850000000000001">
      <x:c r="A2603" s="113" t="s">
        <x:v>968</x:v>
      </x:c>
      <x:c r="B2603" s="96" t="s">
        <x:v>274</x:v>
      </x:c>
      <x:c r="C2603" s="97"/>
      <x:c r="D2603" s="98" t="s">
        <x:v>148</x:v>
      </x:c>
      <x:c r="E2603" s="99"/>
      <x:c r="F2603" s="99"/>
      <x:c r="G2603" s="99"/>
      <x:c r="H2603" s="99"/>
      <x:c r="I2603" s="99"/>
      <x:c r="J2603" s="99"/>
      <x:c r="K2603" s="99"/>
      <x:c r="L2603" s="99"/>
      <x:c r="M2603" s="99"/>
      <x:c r="N2603" s="100"/>
    </x:row>
    <x:row r="2604" spans="1:14" s="5" customFormat="1" ht="19.5" customHeight="1">
      <x:c r="A2604" s="101" t="s">
        <x:v>153</x:v>
      </x:c>
      <x:c r="B2604" s="101" t="s">
        <x:v>662</x:v>
      </x:c>
      <x:c r="C2604" s="102">
        <x:v>0.56000000000000005</x:v>
      </x:c>
      <x:c r="D2604" s="103" t="s">
        <x:v>250</x:v>
      </x:c>
      <x:c r="E2604" s="104"/>
      <x:c r="F2604" s="104"/>
      <x:c r="G2604" s="104">
        <x:f>G2592</x:f>
        <x:v>189749</x:v>
      </x:c>
      <x:c r="H2604" s="104">
        <x:f>INT(C2604*G2604)</x:f>
        <x:v>106259</x:v>
      </x:c>
      <x:c r="I2604" s="104"/>
      <x:c r="J2604" s="104"/>
      <x:c r="K2604" s="104">
        <x:f t="shared" ref="K2604:K2612" si="453">SUM(E2604,G2604,I2604)</x:f>
        <x:v>189749</x:v>
      </x:c>
      <x:c r="L2604" s="104">
        <x:f t="shared" ref="L2604:L2612" si="454">SUM(F2604,H2604,J2604)</x:f>
        <x:v>106259</x:v>
      </x:c>
      <x:c r="M2604" s="104"/>
      <x:c r="N2604" s="100"/>
    </x:row>
    <x:row r="2605" spans="1:14" s="5" customFormat="1" ht="19.5" customHeight="1">
      <x:c r="A2605" s="101" t="s">
        <x:v>862</x:v>
      </x:c>
      <x:c r="B2605" s="101" t="s">
        <x:v>662</x:v>
      </x:c>
      <x:c r="C2605" s="102">
        <x:v>0.089999999999999991</x:v>
      </x:c>
      <x:c r="D2605" s="103" t="s">
        <x:v>250</x:v>
      </x:c>
      <x:c r="E2605" s="104"/>
      <x:c r="F2605" s="104"/>
      <x:c r="G2605" s="104">
        <x:f>G2593</x:f>
        <x:v>148510</x:v>
      </x:c>
      <x:c r="H2605" s="104">
        <x:f>INT(C2605*G2605)</x:f>
        <x:v>13365</x:v>
      </x:c>
      <x:c r="I2605" s="104"/>
      <x:c r="J2605" s="104"/>
      <x:c r="K2605" s="104">
        <x:f t="shared" si="453"/>
        <x:v>148510</x:v>
      </x:c>
      <x:c r="L2605" s="104">
        <x:f t="shared" si="454"/>
        <x:v>13365</x:v>
      </x:c>
      <x:c r="M2605" s="104"/>
      <x:c r="N2605" s="100"/>
    </x:row>
    <x:row r="2606" spans="1:14" s="5" customFormat="1" ht="19.5" customHeight="1">
      <x:c r="A2606" s="101" t="s">
        <x:v>244</x:v>
      </x:c>
      <x:c r="B2606" s="101"/>
      <x:c r="C2606" s="102">
        <x:v>0.16600000000000001</x:v>
      </x:c>
      <x:c r="D2606" s="103" t="s">
        <x:v>250</x:v>
      </x:c>
      <x:c r="E2606" s="104"/>
      <x:c r="F2606" s="104"/>
      <x:c r="G2606" s="104">
        <x:f>G2594</x:f>
        <x:v>213333</x:v>
      </x:c>
      <x:c r="H2606" s="104">
        <x:f>INT(C2606*G2606)</x:f>
        <x:v>35413</x:v>
      </x:c>
      <x:c r="I2606" s="104"/>
      <x:c r="J2606" s="104"/>
      <x:c r="K2606" s="104">
        <x:f t="shared" si="453"/>
        <x:v>213333</x:v>
      </x:c>
      <x:c r="L2606" s="104">
        <x:f t="shared" si="454"/>
        <x:v>35413</x:v>
      </x:c>
      <x:c r="M2606" s="104"/>
      <x:c r="N2606" s="100"/>
    </x:row>
    <x:row r="2607" spans="1:14" s="5" customFormat="1" ht="19.5" customHeight="1">
      <x:c r="A2607" s="101" t="s">
        <x:v>862</x:v>
      </x:c>
      <x:c r="B2607" s="101" t="s">
        <x:v>648</x:v>
      </x:c>
      <x:c r="C2607" s="102">
        <x:v>0.66400000000000003</x:v>
      </x:c>
      <x:c r="D2607" s="103" t="s">
        <x:v>250</x:v>
      </x:c>
      <x:c r="E2607" s="104"/>
      <x:c r="F2607" s="104"/>
      <x:c r="G2607" s="104">
        <x:f>G2595</x:f>
        <x:v>148510</x:v>
      </x:c>
      <x:c r="H2607" s="104">
        <x:f>INT(C2607*G2607)</x:f>
        <x:v>98610</x:v>
      </x:c>
      <x:c r="I2607" s="104"/>
      <x:c r="J2607" s="104"/>
      <x:c r="K2607" s="104">
        <x:f t="shared" si="453"/>
        <x:v>148510</x:v>
      </x:c>
      <x:c r="L2607" s="104">
        <x:f t="shared" si="454"/>
        <x:v>98610</x:v>
      </x:c>
      <x:c r="M2607" s="104"/>
      <x:c r="N2607" s="100"/>
    </x:row>
    <x:row r="2608" spans="1:14" s="5" customFormat="1" ht="19.5" customHeight="1">
      <x:c r="A2608" s="101" t="s">
        <x:v>417</x:v>
      </x:c>
      <x:c r="B2608" s="101"/>
      <x:c r="C2608" s="102">
        <x:v>1.335</x:v>
      </x:c>
      <x:c r="D2608" s="103" t="s">
        <x:v>220</x:v>
      </x:c>
      <x:c r="E2608" s="104"/>
      <x:c r="F2608" s="104"/>
      <x:c r="G2608" s="104"/>
      <x:c r="H2608" s="104"/>
      <x:c r="I2608" s="104">
        <x:f>I2596</x:f>
        <x:v>607</x:v>
      </x:c>
      <x:c r="J2608" s="104">
        <x:f>INT(C2608*I2608)</x:f>
        <x:v>810</x:v>
      </x:c>
      <x:c r="K2608" s="104">
        <x:f t="shared" si="453"/>
        <x:v>607</x:v>
      </x:c>
      <x:c r="L2608" s="104">
        <x:f t="shared" si="454"/>
        <x:v>810</x:v>
      </x:c>
      <x:c r="M2608" s="104"/>
      <x:c r="N2608" s="100"/>
    </x:row>
    <x:row r="2609" spans="1:14" s="5" customFormat="1" ht="19.5" customHeight="1">
      <x:c r="A2609" s="101" t="s">
        <x:v>330</x:v>
      </x:c>
      <x:c r="B2609" s="101"/>
      <x:c r="C2609" s="101">
        <x:v>0.93400000000000005</x:v>
      </x:c>
      <x:c r="D2609" s="103" t="s">
        <x:v>291</x:v>
      </x:c>
      <x:c r="E2609" s="104">
        <x:f>E2597</x:f>
        <x:v>1664</x:v>
      </x:c>
      <x:c r="F2609" s="104">
        <x:f>INT(C2609*E2609)</x:f>
        <x:v>1554</x:v>
      </x:c>
      <x:c r="G2609" s="104"/>
      <x:c r="H2609" s="104"/>
      <x:c r="I2609" s="104"/>
      <x:c r="J2609" s="104"/>
      <x:c r="K2609" s="104">
        <x:f t="shared" si="453"/>
        <x:v>1664</x:v>
      </x:c>
      <x:c r="L2609" s="104">
        <x:f t="shared" si="454"/>
        <x:v>1554</x:v>
      </x:c>
      <x:c r="M2609" s="104"/>
      <x:c r="N2609" s="100"/>
    </x:row>
    <x:row r="2610" spans="1:14" s="5" customFormat="1" ht="19.5" customHeight="1">
      <x:c r="A2610" s="101" t="s">
        <x:v>249</x:v>
      </x:c>
      <x:c r="B2610" s="101"/>
      <x:c r="C2610" s="102">
        <x:v>0.38700000000000001</x:v>
      </x:c>
      <x:c r="D2610" s="103" t="s">
        <x:v>291</x:v>
      </x:c>
      <x:c r="E2610" s="104">
        <x:f>E2598</x:f>
        <x:v>2864</x:v>
      </x:c>
      <x:c r="F2610" s="104">
        <x:f>INT(C2610*E2610)</x:f>
        <x:v>1108</x:v>
      </x:c>
      <x:c r="G2610" s="111"/>
      <x:c r="H2610" s="104"/>
      <x:c r="I2610" s="111"/>
      <x:c r="J2610" s="104"/>
      <x:c r="K2610" s="104">
        <x:f t="shared" si="453"/>
        <x:v>2864</x:v>
      </x:c>
      <x:c r="L2610" s="104">
        <x:f t="shared" si="454"/>
        <x:v>1108</x:v>
      </x:c>
      <x:c r="M2610" s="104"/>
      <x:c r="N2610" s="100"/>
    </x:row>
    <x:row r="2611" spans="1:14" s="5" customFormat="1" ht="19.5" customHeight="1">
      <x:c r="A2611" s="101" t="s">
        <x:v>822</x:v>
      </x:c>
      <x:c r="B2611" s="101" t="str">
        <x:f>B2599</x:f>
        <x:v>트럭탑재형크레인 15톤</x:v>
      </x:c>
      <x:c r="C2611" s="102">
        <x:v>1</x:v>
      </x:c>
      <x:c r="D2611" s="103" t="s">
        <x:v>196</x:v>
      </x:c>
      <x:c r="E2611" s="115">
        <x:f>E2599</x:f>
        <x:v>1334</x:v>
      </x:c>
      <x:c r="F2611" s="104">
        <x:f>INT(C2611*E2611)</x:f>
        <x:v>1334</x:v>
      </x:c>
      <x:c r="G2611" s="115">
        <x:f>G2599</x:f>
        <x:v>2643</x:v>
      </x:c>
      <x:c r="H2611" s="104">
        <x:f>INT(C2611*G2611)</x:f>
        <x:v>2643</x:v>
      </x:c>
      <x:c r="I2611" s="115">
        <x:f>I2599</x:f>
        <x:v>1808</x:v>
      </x:c>
      <x:c r="J2611" s="104">
        <x:f>INT(C2611*I2611)</x:f>
        <x:v>1808</x:v>
      </x:c>
      <x:c r="K2611" s="104">
        <x:f t="shared" si="453"/>
        <x:v>5785</x:v>
      </x:c>
      <x:c r="L2611" s="104">
        <x:f t="shared" si="454"/>
        <x:v>5785</x:v>
      </x:c>
      <x:c r="M2611" s="104"/>
      <x:c r="N2611" s="100"/>
    </x:row>
    <x:row r="2612" spans="1:14" s="5" customFormat="1" ht="19.5" customHeight="1">
      <x:c r="A2612" s="101" t="s">
        <x:v>540</x:v>
      </x:c>
      <x:c r="B2612" s="101" t="str">
        <x:f>B2600</x:f>
        <x:v>트럭탑재형크레인10톤</x:v>
      </x:c>
      <x:c r="C2612" s="102">
        <x:v>1</x:v>
      </x:c>
      <x:c r="D2612" s="103" t="s">
        <x:v>196</x:v>
      </x:c>
      <x:c r="E2612" s="115">
        <x:f>E2600</x:f>
        <x:v>4932</x:v>
      </x:c>
      <x:c r="F2612" s="104">
        <x:f>INT(C2612*E2612)</x:f>
        <x:v>4932</x:v>
      </x:c>
      <x:c r="G2612" s="115">
        <x:f>G2600</x:f>
        <x:v>9764</x:v>
      </x:c>
      <x:c r="H2612" s="104">
        <x:f>INT(C2612*G2612)</x:f>
        <x:v>9764</x:v>
      </x:c>
      <x:c r="I2612" s="115">
        <x:f>I2600</x:f>
        <x:v>6683</x:v>
      </x:c>
      <x:c r="J2612" s="104">
        <x:f>INT(C2612*I2612)</x:f>
        <x:v>6683</x:v>
      </x:c>
      <x:c r="K2612" s="104">
        <x:f t="shared" si="453"/>
        <x:v>21379</x:v>
      </x:c>
      <x:c r="L2612" s="104">
        <x:f t="shared" si="454"/>
        <x:v>21379</x:v>
      </x:c>
      <x:c r="M2612" s="104"/>
      <x:c r="N2612" s="100"/>
    </x:row>
    <x:row r="2613" spans="1:14" s="5" customFormat="1" ht="19.5" customHeight="1">
      <x:c r="A2613" s="101" t="s">
        <x:v>533</x:v>
      </x:c>
      <x:c r="B2613" s="101"/>
      <x:c r="C2613" s="102"/>
      <x:c r="D2613" s="103"/>
      <x:c r="E2613" s="104"/>
      <x:c r="F2613" s="104">
        <x:f>SUM(F2604:F2612)</x:f>
        <x:v>8928</x:v>
      </x:c>
      <x:c r="G2613" s="104"/>
      <x:c r="H2613" s="104">
        <x:f>SUM(H2604:H2612)</x:f>
        <x:v>266054</x:v>
      </x:c>
      <x:c r="I2613" s="104"/>
      <x:c r="J2613" s="104">
        <x:f>SUM(J2604:J2612)</x:f>
        <x:v>9301</x:v>
      </x:c>
      <x:c r="K2613" s="104"/>
      <x:c r="L2613" s="104">
        <x:f>SUM(F2613,H2613,J2613)</x:f>
        <x:v>284283</x:v>
      </x:c>
      <x:c r="M2613" s="104"/>
      <x:c r="N2613" s="100"/>
    </x:row>
    <x:row r="2614" spans="1:14" s="5" customFormat="1" ht="19.5" customHeight="1">
      <x:c r="A2614" s="105"/>
      <x:c r="B2614" s="105"/>
      <x:c r="C2614" s="106"/>
      <x:c r="D2614" s="107"/>
      <x:c r="E2614" s="108"/>
      <x:c r="F2614" s="108"/>
      <x:c r="G2614" s="108"/>
      <x:c r="H2614" s="108"/>
      <x:c r="I2614" s="108"/>
      <x:c r="J2614" s="108"/>
      <x:c r="K2614" s="108"/>
      <x:c r="L2614" s="108"/>
      <x:c r="M2614" s="108"/>
      <x:c r="N2614" s="100"/>
    </x:row>
    <x:row r="2615" spans="1:14" s="5" customFormat="1" ht="35.850000000000001">
      <x:c r="A2615" s="113" t="s">
        <x:v>978</x:v>
      </x:c>
      <x:c r="B2615" s="96" t="s">
        <x:v>202</x:v>
      </x:c>
      <x:c r="C2615" s="97"/>
      <x:c r="D2615" s="98" t="s">
        <x:v>148</x:v>
      </x:c>
      <x:c r="E2615" s="99"/>
      <x:c r="F2615" s="99"/>
      <x:c r="G2615" s="99"/>
      <x:c r="H2615" s="99"/>
      <x:c r="I2615" s="99"/>
      <x:c r="J2615" s="99"/>
      <x:c r="K2615" s="99"/>
      <x:c r="L2615" s="99"/>
      <x:c r="M2615" s="99"/>
      <x:c r="N2615" s="100"/>
    </x:row>
    <x:row r="2616" spans="1:14" s="5" customFormat="1" ht="19.5" customHeight="1">
      <x:c r="A2616" s="101" t="s">
        <x:v>153</x:v>
      </x:c>
      <x:c r="B2616" s="101" t="s">
        <x:v>662</x:v>
      </x:c>
      <x:c r="C2616" s="102">
        <x:v>0.67000000000000004</x:v>
      </x:c>
      <x:c r="D2616" s="103" t="s">
        <x:v>250</x:v>
      </x:c>
      <x:c r="E2616" s="104"/>
      <x:c r="F2616" s="104"/>
      <x:c r="G2616" s="104">
        <x:f>G2604</x:f>
        <x:v>189749</x:v>
      </x:c>
      <x:c r="H2616" s="104">
        <x:f>INT(C2616*G2616)</x:f>
        <x:v>127131</x:v>
      </x:c>
      <x:c r="I2616" s="104"/>
      <x:c r="J2616" s="104"/>
      <x:c r="K2616" s="104">
        <x:f t="shared" ref="K2616:K2624" si="455">SUM(E2616,G2616,I2616)</x:f>
        <x:v>189749</x:v>
      </x:c>
      <x:c r="L2616" s="104">
        <x:f t="shared" ref="L2616:L2624" si="456">SUM(F2616,H2616,J2616)</x:f>
        <x:v>127131</x:v>
      </x:c>
      <x:c r="M2616" s="104"/>
      <x:c r="N2616" s="100"/>
    </x:row>
    <x:row r="2617" spans="1:14" s="5" customFormat="1" ht="19.5" customHeight="1">
      <x:c r="A2617" s="101" t="s">
        <x:v>862</x:v>
      </x:c>
      <x:c r="B2617" s="101" t="s">
        <x:v>662</x:v>
      </x:c>
      <x:c r="C2617" s="102">
        <x:v>0.11</x:v>
      </x:c>
      <x:c r="D2617" s="103" t="s">
        <x:v>250</x:v>
      </x:c>
      <x:c r="E2617" s="104"/>
      <x:c r="F2617" s="104"/>
      <x:c r="G2617" s="104">
        <x:f>G2605</x:f>
        <x:v>148510</x:v>
      </x:c>
      <x:c r="H2617" s="104">
        <x:f>INT(C2617*G2617)</x:f>
        <x:v>16336</x:v>
      </x:c>
      <x:c r="I2617" s="104"/>
      <x:c r="J2617" s="104"/>
      <x:c r="K2617" s="104">
        <x:f t="shared" si="455"/>
        <x:v>148510</x:v>
      </x:c>
      <x:c r="L2617" s="104">
        <x:f t="shared" si="456"/>
        <x:v>16336</x:v>
      </x:c>
      <x:c r="M2617" s="104"/>
      <x:c r="N2617" s="100"/>
    </x:row>
    <x:row r="2618" spans="1:14" s="5" customFormat="1" ht="19.5" customHeight="1">
      <x:c r="A2618" s="101" t="s">
        <x:v>244</x:v>
      </x:c>
      <x:c r="B2618" s="101"/>
      <x:c r="C2618" s="102">
        <x:v>0.20999999999999999</x:v>
      </x:c>
      <x:c r="D2618" s="103" t="s">
        <x:v>250</x:v>
      </x:c>
      <x:c r="E2618" s="104"/>
      <x:c r="F2618" s="104"/>
      <x:c r="G2618" s="104">
        <x:f>G2606</x:f>
        <x:v>213333</x:v>
      </x:c>
      <x:c r="H2618" s="104">
        <x:f>INT(C2618*G2618)</x:f>
        <x:v>44799</x:v>
      </x:c>
      <x:c r="I2618" s="104"/>
      <x:c r="J2618" s="104"/>
      <x:c r="K2618" s="104">
        <x:f t="shared" si="455"/>
        <x:v>213333</x:v>
      </x:c>
      <x:c r="L2618" s="104">
        <x:f t="shared" si="456"/>
        <x:v>44799</x:v>
      </x:c>
      <x:c r="M2618" s="104"/>
      <x:c r="N2618" s="100"/>
    </x:row>
    <x:row r="2619" spans="1:14" s="5" customFormat="1" ht="19.5" customHeight="1">
      <x:c r="A2619" s="101" t="s">
        <x:v>862</x:v>
      </x:c>
      <x:c r="B2619" s="101" t="s">
        <x:v>648</x:v>
      </x:c>
      <x:c r="C2619" s="102">
        <x:v>0.83999999999999997</x:v>
      </x:c>
      <x:c r="D2619" s="103" t="s">
        <x:v>250</x:v>
      </x:c>
      <x:c r="E2619" s="104"/>
      <x:c r="F2619" s="104"/>
      <x:c r="G2619" s="104">
        <x:f>G2607</x:f>
        <x:v>148510</x:v>
      </x:c>
      <x:c r="H2619" s="104">
        <x:f>INT(C2619*G2619)</x:f>
        <x:v>124748</x:v>
      </x:c>
      <x:c r="I2619" s="104"/>
      <x:c r="J2619" s="104"/>
      <x:c r="K2619" s="104">
        <x:f t="shared" si="455"/>
        <x:v>148510</x:v>
      </x:c>
      <x:c r="L2619" s="104">
        <x:f t="shared" si="456"/>
        <x:v>124748</x:v>
      </x:c>
      <x:c r="M2619" s="104"/>
      <x:c r="N2619" s="100"/>
    </x:row>
    <x:row r="2620" spans="1:14" s="5" customFormat="1" ht="19.5" customHeight="1">
      <x:c r="A2620" s="101" t="s">
        <x:v>417</x:v>
      </x:c>
      <x:c r="B2620" s="101"/>
      <x:c r="C2620" s="102">
        <x:v>1.6799999999999999</x:v>
      </x:c>
      <x:c r="D2620" s="103" t="s">
        <x:v>220</x:v>
      </x:c>
      <x:c r="E2620" s="104"/>
      <x:c r="F2620" s="104"/>
      <x:c r="G2620" s="104"/>
      <x:c r="H2620" s="104"/>
      <x:c r="I2620" s="104">
        <x:f>I2608</x:f>
        <x:v>607</x:v>
      </x:c>
      <x:c r="J2620" s="104">
        <x:f>INT(C2620*I2620)</x:f>
        <x:v>1019</x:v>
      </x:c>
      <x:c r="K2620" s="104">
        <x:f t="shared" si="455"/>
        <x:v>607</x:v>
      </x:c>
      <x:c r="L2620" s="104">
        <x:f t="shared" si="456"/>
        <x:v>1019</x:v>
      </x:c>
      <x:c r="M2620" s="104"/>
      <x:c r="N2620" s="100"/>
    </x:row>
    <x:row r="2621" spans="1:14" s="5" customFormat="1" ht="19.5" customHeight="1">
      <x:c r="A2621" s="101" t="s">
        <x:v>330</x:v>
      </x:c>
      <x:c r="B2621" s="101"/>
      <x:c r="C2621" s="101">
        <x:v>1.1759999999999999</x:v>
      </x:c>
      <x:c r="D2621" s="103" t="s">
        <x:v>291</x:v>
      </x:c>
      <x:c r="E2621" s="104">
        <x:f>E2609</x:f>
        <x:v>1664</x:v>
      </x:c>
      <x:c r="F2621" s="104">
        <x:f>INT(C2621*E2621)</x:f>
        <x:v>1956</x:v>
      </x:c>
      <x:c r="G2621" s="104"/>
      <x:c r="H2621" s="104"/>
      <x:c r="I2621" s="104"/>
      <x:c r="J2621" s="104"/>
      <x:c r="K2621" s="104">
        <x:f t="shared" si="455"/>
        <x:v>1664</x:v>
      </x:c>
      <x:c r="L2621" s="104">
        <x:f t="shared" si="456"/>
        <x:v>1956</x:v>
      </x:c>
      <x:c r="M2621" s="104"/>
      <x:c r="N2621" s="100"/>
    </x:row>
    <x:row r="2622" spans="1:14" s="5" customFormat="1" ht="19.5" customHeight="1">
      <x:c r="A2622" s="101" t="s">
        <x:v>249</x:v>
      </x:c>
      <x:c r="B2622" s="101"/>
      <x:c r="C2622" s="102">
        <x:v>0.48699999999999999</x:v>
      </x:c>
      <x:c r="D2622" s="103" t="s">
        <x:v>291</x:v>
      </x:c>
      <x:c r="E2622" s="104">
        <x:f>E2610</x:f>
        <x:v>2864</x:v>
      </x:c>
      <x:c r="F2622" s="104">
        <x:f>INT(C2622*E2622)</x:f>
        <x:v>1394</x:v>
      </x:c>
      <x:c r="G2622" s="111"/>
      <x:c r="H2622" s="104"/>
      <x:c r="I2622" s="111"/>
      <x:c r="J2622" s="104"/>
      <x:c r="K2622" s="104">
        <x:f t="shared" si="455"/>
        <x:v>2864</x:v>
      </x:c>
      <x:c r="L2622" s="104">
        <x:f t="shared" si="456"/>
        <x:v>1394</x:v>
      </x:c>
      <x:c r="M2622" s="104"/>
      <x:c r="N2622" s="100"/>
    </x:row>
    <x:row r="2623" spans="1:14" s="5" customFormat="1" ht="19.5" customHeight="1">
      <x:c r="A2623" s="101" t="s">
        <x:v>822</x:v>
      </x:c>
      <x:c r="B2623" s="101" t="str">
        <x:f>B2611</x:f>
        <x:v>트럭탑재형크레인 15톤</x:v>
      </x:c>
      <x:c r="C2623" s="102">
        <x:v>1</x:v>
      </x:c>
      <x:c r="D2623" s="103" t="s">
        <x:v>196</x:v>
      </x:c>
      <x:c r="E2623" s="115">
        <x:f>기계단가산출목록!F13</x:f>
        <x:v>1334</x:v>
      </x:c>
      <x:c r="F2623" s="104">
        <x:f>INT(C2623*E2623)</x:f>
        <x:v>1334</x:v>
      </x:c>
      <x:c r="G2623" s="115">
        <x:f>기계단가산출목록!G13</x:f>
        <x:v>2643</x:v>
      </x:c>
      <x:c r="H2623" s="104">
        <x:f>INT(C2623*G2623)</x:f>
        <x:v>2643</x:v>
      </x:c>
      <x:c r="I2623" s="115">
        <x:f>기계단가산출목록!H13</x:f>
        <x:v>1808</x:v>
      </x:c>
      <x:c r="J2623" s="104">
        <x:f>INT(C2623*I2623)</x:f>
        <x:v>1808</x:v>
      </x:c>
      <x:c r="K2623" s="104">
        <x:f t="shared" si="455"/>
        <x:v>5785</x:v>
      </x:c>
      <x:c r="L2623" s="104">
        <x:f t="shared" si="456"/>
        <x:v>5785</x:v>
      </x:c>
      <x:c r="M2623" s="104"/>
      <x:c r="N2623" s="100"/>
    </x:row>
    <x:row r="2624" spans="1:14" s="5" customFormat="1" ht="19.5" customHeight="1">
      <x:c r="A2624" s="101" t="s">
        <x:v>540</x:v>
      </x:c>
      <x:c r="B2624" s="101" t="str">
        <x:f>B2612</x:f>
        <x:v>트럭탑재형크레인10톤</x:v>
      </x:c>
      <x:c r="C2624" s="102">
        <x:v>1</x:v>
      </x:c>
      <x:c r="D2624" s="103" t="s">
        <x:v>196</x:v>
      </x:c>
      <x:c r="E2624" s="115">
        <x:f>기계단가산출목록!F36</x:f>
        <x:v>8378</x:v>
      </x:c>
      <x:c r="F2624" s="104">
        <x:f>INT(C2624*E2624)</x:f>
        <x:v>8378</x:v>
      </x:c>
      <x:c r="G2624" s="115">
        <x:f>기계단가산출목록!G36</x:f>
        <x:v>16587</x:v>
      </x:c>
      <x:c r="H2624" s="104">
        <x:f>INT(C2624*G2624)</x:f>
        <x:v>16587</x:v>
      </x:c>
      <x:c r="I2624" s="115">
        <x:f>기계단가산출목록!H36</x:f>
        <x:v>11352</x:v>
      </x:c>
      <x:c r="J2624" s="104">
        <x:f>INT(C2624*I2624)</x:f>
        <x:v>11352</x:v>
      </x:c>
      <x:c r="K2624" s="104">
        <x:f t="shared" si="455"/>
        <x:v>36317</x:v>
      </x:c>
      <x:c r="L2624" s="104">
        <x:f t="shared" si="456"/>
        <x:v>36317</x:v>
      </x:c>
      <x:c r="M2624" s="104"/>
      <x:c r="N2624" s="100"/>
    </x:row>
    <x:row r="2625" spans="1:14" s="5" customFormat="1" ht="19.5" customHeight="1">
      <x:c r="A2625" s="101" t="s">
        <x:v>533</x:v>
      </x:c>
      <x:c r="B2625" s="101"/>
      <x:c r="C2625" s="102"/>
      <x:c r="D2625" s="103"/>
      <x:c r="E2625" s="104"/>
      <x:c r="F2625" s="104">
        <x:f>SUM(F2616:F2624)</x:f>
        <x:v>13062</x:v>
      </x:c>
      <x:c r="G2625" s="104"/>
      <x:c r="H2625" s="104">
        <x:f>SUM(H2616:H2624)</x:f>
        <x:v>332244</x:v>
      </x:c>
      <x:c r="I2625" s="104"/>
      <x:c r="J2625" s="104">
        <x:f>SUM(J2616:J2624)</x:f>
        <x:v>14179</x:v>
      </x:c>
      <x:c r="K2625" s="104"/>
      <x:c r="L2625" s="104">
        <x:f>SUM(F2625,H2625,J2625)</x:f>
        <x:v>359485</x:v>
      </x:c>
      <x:c r="M2625" s="104"/>
      <x:c r="N2625" s="100"/>
    </x:row>
    <x:row r="2626" spans="1:14" s="5" customFormat="1" ht="19.5" customHeight="1">
      <x:c r="A2626" s="105"/>
      <x:c r="B2626" s="105"/>
      <x:c r="C2626" s="106"/>
      <x:c r="D2626" s="107"/>
      <x:c r="E2626" s="108"/>
      <x:c r="F2626" s="108"/>
      <x:c r="G2626" s="108"/>
      <x:c r="H2626" s="108"/>
      <x:c r="I2626" s="108"/>
      <x:c r="J2626" s="108"/>
      <x:c r="K2626" s="108"/>
      <x:c r="L2626" s="108"/>
      <x:c r="M2626" s="108"/>
      <x:c r="N2626" s="100"/>
    </x:row>
    <x:row r="2627" spans="1:14" s="5" customFormat="1" ht="35.850000000000001">
      <x:c r="A2627" s="113" t="s">
        <x:v>971</x:v>
      </x:c>
      <x:c r="B2627" s="96" t="s">
        <x:v>159</x:v>
      </x:c>
      <x:c r="C2627" s="97"/>
      <x:c r="D2627" s="98" t="s">
        <x:v>148</x:v>
      </x:c>
      <x:c r="E2627" s="99"/>
      <x:c r="F2627" s="99"/>
      <x:c r="G2627" s="99"/>
      <x:c r="H2627" s="99"/>
      <x:c r="I2627" s="99"/>
      <x:c r="J2627" s="99"/>
      <x:c r="K2627" s="99"/>
      <x:c r="L2627" s="99"/>
      <x:c r="M2627" s="99"/>
      <x:c r="N2627" s="100"/>
    </x:row>
    <x:row r="2628" spans="1:14" s="5" customFormat="1" ht="19.5" customHeight="1">
      <x:c r="A2628" s="101" t="s">
        <x:v>153</x:v>
      </x:c>
      <x:c r="B2628" s="101" t="s">
        <x:v>662</x:v>
      </x:c>
      <x:c r="C2628" s="102">
        <x:v>0.78000000000000003</x:v>
      </x:c>
      <x:c r="D2628" s="103" t="s">
        <x:v>250</x:v>
      </x:c>
      <x:c r="E2628" s="104"/>
      <x:c r="F2628" s="104"/>
      <x:c r="G2628" s="104">
        <x:f>G2616</x:f>
        <x:v>189749</x:v>
      </x:c>
      <x:c r="H2628" s="104">
        <x:f>INT(C2628*G2628)</x:f>
        <x:v>148004</x:v>
      </x:c>
      <x:c r="I2628" s="104"/>
      <x:c r="J2628" s="104"/>
      <x:c r="K2628" s="104">
        <x:f t="shared" ref="K2628:K2636" si="457">SUM(E2628,G2628,I2628)</x:f>
        <x:v>189749</x:v>
      </x:c>
      <x:c r="L2628" s="104">
        <x:f t="shared" ref="L2628:L2636" si="458">SUM(F2628,H2628,J2628)</x:f>
        <x:v>148004</x:v>
      </x:c>
      <x:c r="M2628" s="104"/>
      <x:c r="N2628" s="100"/>
    </x:row>
    <x:row r="2629" spans="1:14" s="5" customFormat="1" ht="19.5" customHeight="1">
      <x:c r="A2629" s="101" t="s">
        <x:v>862</x:v>
      </x:c>
      <x:c r="B2629" s="101" t="s">
        <x:v>662</x:v>
      </x:c>
      <x:c r="C2629" s="102">
        <x:v>0.12</x:v>
      </x:c>
      <x:c r="D2629" s="103" t="s">
        <x:v>250</x:v>
      </x:c>
      <x:c r="E2629" s="104"/>
      <x:c r="F2629" s="104"/>
      <x:c r="G2629" s="104">
        <x:f>G2617</x:f>
        <x:v>148510</x:v>
      </x:c>
      <x:c r="H2629" s="104">
        <x:f>INT(C2629*G2629)</x:f>
        <x:v>17821</x:v>
      </x:c>
      <x:c r="I2629" s="104"/>
      <x:c r="J2629" s="104"/>
      <x:c r="K2629" s="104">
        <x:f t="shared" si="457"/>
        <x:v>148510</x:v>
      </x:c>
      <x:c r="L2629" s="104">
        <x:f t="shared" si="458"/>
        <x:v>17821</x:v>
      </x:c>
      <x:c r="M2629" s="104"/>
      <x:c r="N2629" s="100"/>
    </x:row>
    <x:row r="2630" spans="1:14" s="5" customFormat="1" ht="19.5" customHeight="1">
      <x:c r="A2630" s="101" t="s">
        <x:v>244</x:v>
      </x:c>
      <x:c r="B2630" s="101"/>
      <x:c r="C2630" s="102">
        <x:v>0.311</x:v>
      </x:c>
      <x:c r="D2630" s="103" t="s">
        <x:v>250</x:v>
      </x:c>
      <x:c r="E2630" s="104"/>
      <x:c r="F2630" s="104"/>
      <x:c r="G2630" s="104">
        <x:f>G2618</x:f>
        <x:v>213333</x:v>
      </x:c>
      <x:c r="H2630" s="104">
        <x:f>INT(C2630*G2630)</x:f>
        <x:v>66346</x:v>
      </x:c>
      <x:c r="I2630" s="104"/>
      <x:c r="J2630" s="104"/>
      <x:c r="K2630" s="104">
        <x:f t="shared" si="457"/>
        <x:v>213333</x:v>
      </x:c>
      <x:c r="L2630" s="104">
        <x:f t="shared" si="458"/>
        <x:v>66346</x:v>
      </x:c>
      <x:c r="M2630" s="104"/>
      <x:c r="N2630" s="100"/>
    </x:row>
    <x:row r="2631" spans="1:14" s="5" customFormat="1" ht="19.5" customHeight="1">
      <x:c r="A2631" s="101" t="s">
        <x:v>862</x:v>
      </x:c>
      <x:c r="B2631" s="101" t="s">
        <x:v>648</x:v>
      </x:c>
      <x:c r="C2631" s="102">
        <x:v>1.244</x:v>
      </x:c>
      <x:c r="D2631" s="103" t="s">
        <x:v>250</x:v>
      </x:c>
      <x:c r="E2631" s="104"/>
      <x:c r="F2631" s="104"/>
      <x:c r="G2631" s="104">
        <x:f>G2619</x:f>
        <x:v>148510</x:v>
      </x:c>
      <x:c r="H2631" s="104">
        <x:f>INT(C2631*G2631)</x:f>
        <x:v>184746</x:v>
      </x:c>
      <x:c r="I2631" s="104"/>
      <x:c r="J2631" s="104"/>
      <x:c r="K2631" s="104">
        <x:f t="shared" si="457"/>
        <x:v>148510</x:v>
      </x:c>
      <x:c r="L2631" s="104">
        <x:f t="shared" si="458"/>
        <x:v>184746</x:v>
      </x:c>
      <x:c r="M2631" s="104"/>
      <x:c r="N2631" s="100"/>
    </x:row>
    <x:row r="2632" spans="1:14" s="5" customFormat="1" ht="19.5" customHeight="1">
      <x:c r="A2632" s="101" t="s">
        <x:v>417</x:v>
      </x:c>
      <x:c r="B2632" s="101"/>
      <x:c r="C2632" s="102">
        <x:v>2.492</x:v>
      </x:c>
      <x:c r="D2632" s="103" t="s">
        <x:v>220</x:v>
      </x:c>
      <x:c r="E2632" s="104"/>
      <x:c r="F2632" s="104"/>
      <x:c r="G2632" s="104"/>
      <x:c r="H2632" s="104"/>
      <x:c r="I2632" s="104">
        <x:f>I2620</x:f>
        <x:v>607</x:v>
      </x:c>
      <x:c r="J2632" s="104">
        <x:f>INT(C2632*I2632)</x:f>
        <x:v>1512</x:v>
      </x:c>
      <x:c r="K2632" s="104">
        <x:f t="shared" si="457"/>
        <x:v>607</x:v>
      </x:c>
      <x:c r="L2632" s="104">
        <x:f t="shared" si="458"/>
        <x:v>1512</x:v>
      </x:c>
      <x:c r="M2632" s="104"/>
      <x:c r="N2632" s="100"/>
    </x:row>
    <x:row r="2633" spans="1:14" s="5" customFormat="1" ht="19.5" customHeight="1">
      <x:c r="A2633" s="101" t="s">
        <x:v>330</x:v>
      </x:c>
      <x:c r="B2633" s="101"/>
      <x:c r="C2633" s="101">
        <x:v>1.744</x:v>
      </x:c>
      <x:c r="D2633" s="103" t="s">
        <x:v>291</x:v>
      </x:c>
      <x:c r="E2633" s="104">
        <x:f>E2621</x:f>
        <x:v>1664</x:v>
      </x:c>
      <x:c r="F2633" s="104">
        <x:f>INT(C2633*E2633)</x:f>
        <x:v>2902</x:v>
      </x:c>
      <x:c r="G2633" s="104"/>
      <x:c r="H2633" s="104"/>
      <x:c r="I2633" s="104"/>
      <x:c r="J2633" s="104"/>
      <x:c r="K2633" s="104">
        <x:f t="shared" si="457"/>
        <x:v>1664</x:v>
      </x:c>
      <x:c r="L2633" s="104">
        <x:f t="shared" si="458"/>
        <x:v>2902</x:v>
      </x:c>
      <x:c r="M2633" s="104"/>
      <x:c r="N2633" s="100"/>
    </x:row>
    <x:row r="2634" spans="1:14" s="5" customFormat="1" ht="19.5" customHeight="1">
      <x:c r="A2634" s="101" t="s">
        <x:v>249</x:v>
      </x:c>
      <x:c r="B2634" s="101"/>
      <x:c r="C2634" s="102">
        <x:v>0.72199999999999998</x:v>
      </x:c>
      <x:c r="D2634" s="103" t="s">
        <x:v>291</x:v>
      </x:c>
      <x:c r="E2634" s="104">
        <x:f>E2622</x:f>
        <x:v>2864</x:v>
      </x:c>
      <x:c r="F2634" s="104">
        <x:f>INT(C2634*E2634)</x:f>
        <x:v>2067</x:v>
      </x:c>
      <x:c r="G2634" s="111"/>
      <x:c r="H2634" s="104"/>
      <x:c r="I2634" s="111"/>
      <x:c r="J2634" s="104"/>
      <x:c r="K2634" s="104">
        <x:f t="shared" si="457"/>
        <x:v>2864</x:v>
      </x:c>
      <x:c r="L2634" s="104">
        <x:f t="shared" si="458"/>
        <x:v>2067</x:v>
      </x:c>
      <x:c r="M2634" s="104"/>
      <x:c r="N2634" s="100"/>
    </x:row>
    <x:row r="2635" spans="1:14" s="5" customFormat="1" ht="19.5" customHeight="1">
      <x:c r="A2635" s="101" t="s">
        <x:v>822</x:v>
      </x:c>
      <x:c r="B2635" s="101" t="s">
        <x:v>1042</x:v>
      </x:c>
      <x:c r="C2635" s="102">
        <x:v>1</x:v>
      </x:c>
      <x:c r="D2635" s="103" t="s">
        <x:v>196</x:v>
      </x:c>
      <x:c r="E2635" s="115">
        <x:f>기계단가산출목록!F14</x:f>
        <x:v>964</x:v>
      </x:c>
      <x:c r="F2635" s="104">
        <x:f>INT(C2635*E2635)</x:f>
        <x:v>964</x:v>
      </x:c>
      <x:c r="G2635" s="115">
        <x:f>기계단가산출목록!G14</x:f>
        <x:v>3589</x:v>
      </x:c>
      <x:c r="H2635" s="104">
        <x:f>INT(C2635*G2635)</x:f>
        <x:v>3589</x:v>
      </x:c>
      <x:c r="I2635" s="115">
        <x:f>기계단가산출목록!H14</x:f>
        <x:v>4114</x:v>
      </x:c>
      <x:c r="J2635" s="104">
        <x:f>INT(C2635*I2635)</x:f>
        <x:v>4114</x:v>
      </x:c>
      <x:c r="K2635" s="104">
        <x:f t="shared" si="457"/>
        <x:v>8667</x:v>
      </x:c>
      <x:c r="L2635" s="104">
        <x:f t="shared" si="458"/>
        <x:v>8667</x:v>
      </x:c>
      <x:c r="M2635" s="104"/>
      <x:c r="N2635" s="100"/>
    </x:row>
    <x:row r="2636" spans="1:14" s="5" customFormat="1" ht="19.5" customHeight="1">
      <x:c r="A2636" s="101" t="s">
        <x:v>540</x:v>
      </x:c>
      <x:c r="B2636" s="101" t="str">
        <x:f>B2624</x:f>
        <x:v>트럭탑재형크레인10톤</x:v>
      </x:c>
      <x:c r="C2636" s="102">
        <x:v>1</x:v>
      </x:c>
      <x:c r="D2636" s="103" t="s">
        <x:v>196</x:v>
      </x:c>
      <x:c r="E2636" s="115">
        <x:f>기계단가산출목록!F37</x:f>
        <x:v>14867</x:v>
      </x:c>
      <x:c r="F2636" s="104">
        <x:f>INT(C2636*E2636)</x:f>
        <x:v>14867</x:v>
      </x:c>
      <x:c r="G2636" s="115">
        <x:f>기계단가산출목록!G37</x:f>
        <x:v>16942</x:v>
      </x:c>
      <x:c r="H2636" s="104">
        <x:f>INT(C2636*G2636)</x:f>
        <x:v>16942</x:v>
      </x:c>
      <x:c r="I2636" s="115">
        <x:f>기계단가산출목록!H37</x:f>
        <x:v>6670</x:v>
      </x:c>
      <x:c r="J2636" s="104">
        <x:f>INT(C2636*I2636)</x:f>
        <x:v>6670</x:v>
      </x:c>
      <x:c r="K2636" s="104">
        <x:f t="shared" si="457"/>
        <x:v>38479</x:v>
      </x:c>
      <x:c r="L2636" s="104">
        <x:f t="shared" si="458"/>
        <x:v>38479</x:v>
      </x:c>
      <x:c r="M2636" s="104"/>
      <x:c r="N2636" s="100"/>
    </x:row>
    <x:row r="2637" spans="1:14" s="5" customFormat="1" ht="19.5" customHeight="1">
      <x:c r="A2637" s="101" t="s">
        <x:v>533</x:v>
      </x:c>
      <x:c r="B2637" s="101"/>
      <x:c r="C2637" s="102"/>
      <x:c r="D2637" s="103"/>
      <x:c r="E2637" s="104"/>
      <x:c r="F2637" s="104">
        <x:f>SUM(F2628:F2636)</x:f>
        <x:v>20800</x:v>
      </x:c>
      <x:c r="G2637" s="104"/>
      <x:c r="H2637" s="104">
        <x:f>SUM(H2628:H2636)</x:f>
        <x:v>437448</x:v>
      </x:c>
      <x:c r="I2637" s="104"/>
      <x:c r="J2637" s="104">
        <x:f>SUM(J2628:J2636)</x:f>
        <x:v>12296</x:v>
      </x:c>
      <x:c r="K2637" s="104"/>
      <x:c r="L2637" s="104">
        <x:f>SUM(F2637,H2637,J2637)</x:f>
        <x:v>470544</x:v>
      </x:c>
      <x:c r="M2637" s="104"/>
      <x:c r="N2637" s="100"/>
    </x:row>
    <x:row r="2638" spans="1:14" s="5" customFormat="1" ht="19.5" customHeight="1">
      <x:c r="A2638" s="105"/>
      <x:c r="B2638" s="105"/>
      <x:c r="C2638" s="106"/>
      <x:c r="D2638" s="107"/>
      <x:c r="E2638" s="108"/>
      <x:c r="F2638" s="108"/>
      <x:c r="G2638" s="108"/>
      <x:c r="H2638" s="108"/>
      <x:c r="I2638" s="108"/>
      <x:c r="J2638" s="108"/>
      <x:c r="K2638" s="108"/>
      <x:c r="L2638" s="108"/>
      <x:c r="M2638" s="108"/>
      <x:c r="N2638" s="100"/>
    </x:row>
    <x:row r="2639" spans="1:14" s="5" customFormat="1" ht="35.850000000000001">
      <x:c r="A2639" s="113" t="s">
        <x:v>919</x:v>
      </x:c>
      <x:c r="B2639" s="96" t="s">
        <x:v>263</x:v>
      </x:c>
      <x:c r="C2639" s="97"/>
      <x:c r="D2639" s="98" t="s">
        <x:v>148</x:v>
      </x:c>
      <x:c r="E2639" s="99"/>
      <x:c r="F2639" s="99"/>
      <x:c r="G2639" s="99"/>
      <x:c r="H2639" s="99"/>
      <x:c r="I2639" s="99"/>
      <x:c r="J2639" s="99"/>
      <x:c r="K2639" s="99"/>
      <x:c r="L2639" s="99"/>
      <x:c r="M2639" s="99"/>
      <x:c r="N2639" s="100"/>
    </x:row>
    <x:row r="2640" spans="1:14" s="5" customFormat="1" ht="19.5" customHeight="1">
      <x:c r="A2640" s="101" t="s">
        <x:v>153</x:v>
      </x:c>
      <x:c r="B2640" s="101" t="s">
        <x:v>662</x:v>
      </x:c>
      <x:c r="C2640" s="102">
        <x:v>0.90000000000000002</x:v>
      </x:c>
      <x:c r="D2640" s="103" t="s">
        <x:v>250</x:v>
      </x:c>
      <x:c r="E2640" s="104"/>
      <x:c r="F2640" s="104"/>
      <x:c r="G2640" s="104">
        <x:f>G2628</x:f>
        <x:v>189749</x:v>
      </x:c>
      <x:c r="H2640" s="104">
        <x:f>INT(C2640*G2640)</x:f>
        <x:v>170774</x:v>
      </x:c>
      <x:c r="I2640" s="104"/>
      <x:c r="J2640" s="104"/>
      <x:c r="K2640" s="104">
        <x:f t="shared" ref="K2640:K2648" si="459">SUM(E2640,G2640,I2640)</x:f>
        <x:v>189749</x:v>
      </x:c>
      <x:c r="L2640" s="104">
        <x:f t="shared" ref="L2640:L2648" si="460">SUM(F2640,H2640,J2640)</x:f>
        <x:v>170774</x:v>
      </x:c>
      <x:c r="M2640" s="104"/>
      <x:c r="N2640" s="100"/>
    </x:row>
    <x:row r="2641" spans="1:14" s="5" customFormat="1" ht="19.5" customHeight="1">
      <x:c r="A2641" s="101" t="s">
        <x:v>862</x:v>
      </x:c>
      <x:c r="B2641" s="101" t="s">
        <x:v>662</x:v>
      </x:c>
      <x:c r="C2641" s="102">
        <x:v>0.14000000000000001</x:v>
      </x:c>
      <x:c r="D2641" s="103" t="s">
        <x:v>250</x:v>
      </x:c>
      <x:c r="E2641" s="104"/>
      <x:c r="F2641" s="104"/>
      <x:c r="G2641" s="104">
        <x:f>G2629</x:f>
        <x:v>148510</x:v>
      </x:c>
      <x:c r="H2641" s="104">
        <x:f>INT(C2641*G2641)</x:f>
        <x:v>20791</x:v>
      </x:c>
      <x:c r="I2641" s="104"/>
      <x:c r="J2641" s="104"/>
      <x:c r="K2641" s="104">
        <x:f t="shared" si="459"/>
        <x:v>148510</x:v>
      </x:c>
      <x:c r="L2641" s="104">
        <x:f t="shared" si="460"/>
        <x:v>20791</x:v>
      </x:c>
      <x:c r="M2641" s="104"/>
      <x:c r="N2641" s="100"/>
    </x:row>
    <x:row r="2642" spans="1:14" s="5" customFormat="1" ht="19.5" customHeight="1">
      <x:c r="A2642" s="101" t="s">
        <x:v>244</x:v>
      </x:c>
      <x:c r="B2642" s="101"/>
      <x:c r="C2642" s="102">
        <x:v>0.52200000000000002</x:v>
      </x:c>
      <x:c r="D2642" s="103" t="s">
        <x:v>250</x:v>
      </x:c>
      <x:c r="E2642" s="104"/>
      <x:c r="F2642" s="104"/>
      <x:c r="G2642" s="104">
        <x:f>G2630</x:f>
        <x:v>213333</x:v>
      </x:c>
      <x:c r="H2642" s="104">
        <x:f>INT(C2642*G2642)</x:f>
        <x:v>111359</x:v>
      </x:c>
      <x:c r="I2642" s="104"/>
      <x:c r="J2642" s="104"/>
      <x:c r="K2642" s="104">
        <x:f t="shared" si="459"/>
        <x:v>213333</x:v>
      </x:c>
      <x:c r="L2642" s="104">
        <x:f t="shared" si="460"/>
        <x:v>111359</x:v>
      </x:c>
      <x:c r="M2642" s="104"/>
      <x:c r="N2642" s="100"/>
    </x:row>
    <x:row r="2643" spans="1:14" s="5" customFormat="1" ht="19.5" customHeight="1">
      <x:c r="A2643" s="101" t="s">
        <x:v>862</x:v>
      </x:c>
      <x:c r="B2643" s="101" t="s">
        <x:v>648</x:v>
      </x:c>
      <x:c r="C2643" s="102">
        <x:v>2.0880000000000001</x:v>
      </x:c>
      <x:c r="D2643" s="103" t="s">
        <x:v>250</x:v>
      </x:c>
      <x:c r="E2643" s="104"/>
      <x:c r="F2643" s="104"/>
      <x:c r="G2643" s="104">
        <x:f>G2631</x:f>
        <x:v>148510</x:v>
      </x:c>
      <x:c r="H2643" s="104">
        <x:f>INT(C2643*G2643)</x:f>
        <x:v>310088</x:v>
      </x:c>
      <x:c r="I2643" s="104"/>
      <x:c r="J2643" s="104"/>
      <x:c r="K2643" s="104">
        <x:f t="shared" si="459"/>
        <x:v>148510</x:v>
      </x:c>
      <x:c r="L2643" s="104">
        <x:f t="shared" si="460"/>
        <x:v>310088</x:v>
      </x:c>
      <x:c r="M2643" s="104"/>
      <x:c r="N2643" s="100"/>
    </x:row>
    <x:row r="2644" spans="1:14" s="5" customFormat="1" ht="19.5" customHeight="1">
      <x:c r="A2644" s="101" t="s">
        <x:v>417</x:v>
      </x:c>
      <x:c r="B2644" s="101"/>
      <x:c r="C2644" s="102">
        <x:v>4.1769999999999996</x:v>
      </x:c>
      <x:c r="D2644" s="103" t="s">
        <x:v>220</x:v>
      </x:c>
      <x:c r="E2644" s="104"/>
      <x:c r="F2644" s="104"/>
      <x:c r="G2644" s="104"/>
      <x:c r="H2644" s="104"/>
      <x:c r="I2644" s="104">
        <x:f>I2632</x:f>
        <x:v>607</x:v>
      </x:c>
      <x:c r="J2644" s="104">
        <x:f>INT(C2644*I2644)</x:f>
        <x:v>2535</x:v>
      </x:c>
      <x:c r="K2644" s="104">
        <x:f t="shared" si="459"/>
        <x:v>607</x:v>
      </x:c>
      <x:c r="L2644" s="104">
        <x:f t="shared" si="460"/>
        <x:v>2535</x:v>
      </x:c>
      <x:c r="M2644" s="104"/>
      <x:c r="N2644" s="100"/>
    </x:row>
    <x:row r="2645" spans="1:14" s="5" customFormat="1" ht="19.5" customHeight="1">
      <x:c r="A2645" s="101" t="s">
        <x:v>330</x:v>
      </x:c>
      <x:c r="B2645" s="101"/>
      <x:c r="C2645" s="101">
        <x:v>2.923</x:v>
      </x:c>
      <x:c r="D2645" s="103" t="s">
        <x:v>291</x:v>
      </x:c>
      <x:c r="E2645" s="104">
        <x:f>E2633</x:f>
        <x:v>1664</x:v>
      </x:c>
      <x:c r="F2645" s="104">
        <x:f>INT(C2645*E2645)</x:f>
        <x:v>4863</x:v>
      </x:c>
      <x:c r="G2645" s="104"/>
      <x:c r="H2645" s="104"/>
      <x:c r="I2645" s="104"/>
      <x:c r="J2645" s="104"/>
      <x:c r="K2645" s="104">
        <x:f t="shared" si="459"/>
        <x:v>1664</x:v>
      </x:c>
      <x:c r="L2645" s="104">
        <x:f t="shared" si="460"/>
        <x:v>4863</x:v>
      </x:c>
      <x:c r="M2645" s="104"/>
      <x:c r="N2645" s="100"/>
    </x:row>
    <x:row r="2646" spans="1:14" s="5" customFormat="1" ht="19.5" customHeight="1">
      <x:c r="A2646" s="101" t="s">
        <x:v>249</x:v>
      </x:c>
      <x:c r="B2646" s="101"/>
      <x:c r="C2646" s="102">
        <x:v>1.2110000000000001</x:v>
      </x:c>
      <x:c r="D2646" s="103" t="s">
        <x:v>291</x:v>
      </x:c>
      <x:c r="E2646" s="104">
        <x:f>E2634</x:f>
        <x:v>2864</x:v>
      </x:c>
      <x:c r="F2646" s="104">
        <x:f>INT(C2646*E2646)</x:f>
        <x:v>3468</x:v>
      </x:c>
      <x:c r="G2646" s="111"/>
      <x:c r="H2646" s="104"/>
      <x:c r="I2646" s="111"/>
      <x:c r="J2646" s="104"/>
      <x:c r="K2646" s="104">
        <x:f t="shared" si="459"/>
        <x:v>2864</x:v>
      </x:c>
      <x:c r="L2646" s="104">
        <x:f t="shared" si="460"/>
        <x:v>3468</x:v>
      </x:c>
      <x:c r="M2646" s="104"/>
      <x:c r="N2646" s="100"/>
    </x:row>
    <x:row r="2647" spans="1:14" s="5" customFormat="1" ht="19.5" customHeight="1">
      <x:c r="A2647" s="101" t="s">
        <x:v>822</x:v>
      </x:c>
      <x:c r="B2647" s="101" t="str">
        <x:f>B2064</x:f>
        <x:v>타이어크레인 25톤</x:v>
      </x:c>
      <x:c r="C2647" s="102">
        <x:v>1</x:v>
      </x:c>
      <x:c r="D2647" s="103" t="s">
        <x:v>196</x:v>
      </x:c>
      <x:c r="E2647" s="115">
        <x:f>기계단가산출목록!F15</x:f>
        <x:v>1107</x:v>
      </x:c>
      <x:c r="F2647" s="104">
        <x:f>INT(C2647*E2647)</x:f>
        <x:v>1107</x:v>
      </x:c>
      <x:c r="G2647" s="115">
        <x:f>기계단가산출목록!G15</x:f>
        <x:v>4121</x:v>
      </x:c>
      <x:c r="H2647" s="104">
        <x:f>INT(C2647*G2647)</x:f>
        <x:v>4121</x:v>
      </x:c>
      <x:c r="I2647" s="115">
        <x:f>기계단가산출목록!H15</x:f>
        <x:v>4723</x:v>
      </x:c>
      <x:c r="J2647" s="104">
        <x:f>INT(C2647*I2647)</x:f>
        <x:v>4723</x:v>
      </x:c>
      <x:c r="K2647" s="104">
        <x:f t="shared" si="459"/>
        <x:v>9951</x:v>
      </x:c>
      <x:c r="L2647" s="104">
        <x:f t="shared" si="460"/>
        <x:v>9951</x:v>
      </x:c>
      <x:c r="M2647" s="104"/>
      <x:c r="N2647" s="100"/>
    </x:row>
    <x:row r="2648" spans="1:14" s="5" customFormat="1" ht="19.5" customHeight="1">
      <x:c r="A2648" s="101" t="s">
        <x:v>540</x:v>
      </x:c>
      <x:c r="B2648" s="101" t="str">
        <x:f>B2065</x:f>
        <x:v>20톤트럭트레일러, 10km</x:v>
      </x:c>
      <x:c r="C2648" s="102">
        <x:v>1</x:v>
      </x:c>
      <x:c r="D2648" s="103" t="s">
        <x:v>196</x:v>
      </x:c>
      <x:c r="E2648" s="115">
        <x:f>기계단가산출목록!F38</x:f>
        <x:v>15326</x:v>
      </x:c>
      <x:c r="F2648" s="104">
        <x:f>INT(C2648*E2648)</x:f>
        <x:v>15326</x:v>
      </x:c>
      <x:c r="G2648" s="115">
        <x:f>기계단가산출목록!G38</x:f>
        <x:v>17464</x:v>
      </x:c>
      <x:c r="H2648" s="104">
        <x:f>INT(C2648*G2648)</x:f>
        <x:v>17464</x:v>
      </x:c>
      <x:c r="I2648" s="115">
        <x:f>기계단가산출목록!H38</x:f>
        <x:v>6875</x:v>
      </x:c>
      <x:c r="J2648" s="104">
        <x:f>INT(C2648*I2648)</x:f>
        <x:v>6875</x:v>
      </x:c>
      <x:c r="K2648" s="104">
        <x:f t="shared" si="459"/>
        <x:v>39665</x:v>
      </x:c>
      <x:c r="L2648" s="104">
        <x:f t="shared" si="460"/>
        <x:v>39665</x:v>
      </x:c>
      <x:c r="M2648" s="104"/>
      <x:c r="N2648" s="100"/>
    </x:row>
    <x:row r="2649" spans="1:14" s="5" customFormat="1" ht="19.5" customHeight="1">
      <x:c r="A2649" s="101" t="s">
        <x:v>533</x:v>
      </x:c>
      <x:c r="B2649" s="101"/>
      <x:c r="C2649" s="102"/>
      <x:c r="D2649" s="103"/>
      <x:c r="E2649" s="104"/>
      <x:c r="F2649" s="104">
        <x:f>SUM(F2640:F2648)</x:f>
        <x:v>24764</x:v>
      </x:c>
      <x:c r="G2649" s="104"/>
      <x:c r="H2649" s="104">
        <x:f>SUM(H2640:H2648)</x:f>
        <x:v>634597</x:v>
      </x:c>
      <x:c r="I2649" s="104"/>
      <x:c r="J2649" s="104">
        <x:f>SUM(J2640:J2648)</x:f>
        <x:v>14133</x:v>
      </x:c>
      <x:c r="K2649" s="104"/>
      <x:c r="L2649" s="104">
        <x:f>SUM(F2649,H2649,J2649)</x:f>
        <x:v>673494</x:v>
      </x:c>
      <x:c r="M2649" s="104"/>
      <x:c r="N2649" s="100"/>
    </x:row>
    <x:row r="2650" spans="1:14" s="5" customFormat="1" ht="19.5" customHeight="1">
      <x:c r="A2650" s="105"/>
      <x:c r="B2650" s="105"/>
      <x:c r="C2650" s="106"/>
      <x:c r="D2650" s="107"/>
      <x:c r="E2650" s="108"/>
      <x:c r="F2650" s="108"/>
      <x:c r="G2650" s="108"/>
      <x:c r="H2650" s="108"/>
      <x:c r="I2650" s="108"/>
      <x:c r="J2650" s="108"/>
      <x:c r="K2650" s="108"/>
      <x:c r="L2650" s="108"/>
      <x:c r="M2650" s="108"/>
      <x:c r="N2650" s="100"/>
    </x:row>
    <x:row r="2651" spans="1:14" s="5" customFormat="1" ht="35.850000000000001">
      <x:c r="A2651" s="113" t="s">
        <x:v>974</x:v>
      </x:c>
      <x:c r="B2651" s="96" t="s">
        <x:v>302</x:v>
      </x:c>
      <x:c r="C2651" s="97"/>
      <x:c r="D2651" s="98" t="s">
        <x:v>148</x:v>
      </x:c>
      <x:c r="E2651" s="99"/>
      <x:c r="F2651" s="99"/>
      <x:c r="G2651" s="99"/>
      <x:c r="H2651" s="99"/>
      <x:c r="I2651" s="99"/>
      <x:c r="J2651" s="99"/>
      <x:c r="K2651" s="99"/>
      <x:c r="L2651" s="99"/>
      <x:c r="M2651" s="99"/>
      <x:c r="N2651" s="100"/>
    </x:row>
    <x:row r="2652" spans="1:14" s="5" customFormat="1" ht="19.5" customHeight="1">
      <x:c r="A2652" s="101" t="s">
        <x:v>153</x:v>
      </x:c>
      <x:c r="B2652" s="101" t="s">
        <x:v>662</x:v>
      </x:c>
      <x:c r="C2652" s="102">
        <x:v>1.01</x:v>
      </x:c>
      <x:c r="D2652" s="103" t="s">
        <x:v>250</x:v>
      </x:c>
      <x:c r="E2652" s="104"/>
      <x:c r="F2652" s="104"/>
      <x:c r="G2652" s="104">
        <x:f>G2640</x:f>
        <x:v>189749</x:v>
      </x:c>
      <x:c r="H2652" s="104">
        <x:f>INT(C2652*G2652)</x:f>
        <x:v>191646</x:v>
      </x:c>
      <x:c r="I2652" s="104"/>
      <x:c r="J2652" s="104"/>
      <x:c r="K2652" s="104">
        <x:f t="shared" ref="K2652:K2660" si="461">SUM(E2652,G2652,I2652)</x:f>
        <x:v>189749</x:v>
      </x:c>
      <x:c r="L2652" s="104">
        <x:f t="shared" ref="L2652:L2660" si="462">SUM(F2652,H2652,J2652)</x:f>
        <x:v>191646</x:v>
      </x:c>
      <x:c r="M2652" s="104"/>
      <x:c r="N2652" s="100"/>
    </x:row>
    <x:row r="2653" spans="1:14" s="5" customFormat="1" ht="19.5" customHeight="1">
      <x:c r="A2653" s="101" t="s">
        <x:v>862</x:v>
      </x:c>
      <x:c r="B2653" s="101" t="s">
        <x:v>662</x:v>
      </x:c>
      <x:c r="C2653" s="102">
        <x:v>0.14999999999999999</x:v>
      </x:c>
      <x:c r="D2653" s="103" t="s">
        <x:v>250</x:v>
      </x:c>
      <x:c r="E2653" s="104"/>
      <x:c r="F2653" s="104"/>
      <x:c r="G2653" s="104">
        <x:f>G2641</x:f>
        <x:v>148510</x:v>
      </x:c>
      <x:c r="H2653" s="104">
        <x:f>INT(C2653*G2653)</x:f>
        <x:v>22276</x:v>
      </x:c>
      <x:c r="I2653" s="104"/>
      <x:c r="J2653" s="104"/>
      <x:c r="K2653" s="104">
        <x:f t="shared" si="461"/>
        <x:v>148510</x:v>
      </x:c>
      <x:c r="L2653" s="104">
        <x:f t="shared" si="462"/>
        <x:v>22276</x:v>
      </x:c>
      <x:c r="M2653" s="104"/>
      <x:c r="N2653" s="100"/>
    </x:row>
    <x:row r="2654" spans="1:14" s="5" customFormat="1" ht="19.5" customHeight="1">
      <x:c r="A2654" s="101" t="s">
        <x:v>244</x:v>
      </x:c>
      <x:c r="B2654" s="101"/>
      <x:c r="C2654" s="102">
        <x:v>0.69799999999999995</x:v>
      </x:c>
      <x:c r="D2654" s="103" t="s">
        <x:v>250</x:v>
      </x:c>
      <x:c r="E2654" s="104"/>
      <x:c r="F2654" s="104"/>
      <x:c r="G2654" s="104">
        <x:f>G2642</x:f>
        <x:v>213333</x:v>
      </x:c>
      <x:c r="H2654" s="104">
        <x:f>INT(C2654*G2654)</x:f>
        <x:v>148906</x:v>
      </x:c>
      <x:c r="I2654" s="104"/>
      <x:c r="J2654" s="104"/>
      <x:c r="K2654" s="104">
        <x:f t="shared" si="461"/>
        <x:v>213333</x:v>
      </x:c>
      <x:c r="L2654" s="104">
        <x:f t="shared" si="462"/>
        <x:v>148906</x:v>
      </x:c>
      <x:c r="M2654" s="104"/>
      <x:c r="N2654" s="100"/>
    </x:row>
    <x:row r="2655" spans="1:14" s="5" customFormat="1" ht="19.5" customHeight="1">
      <x:c r="A2655" s="101" t="s">
        <x:v>862</x:v>
      </x:c>
      <x:c r="B2655" s="101" t="s">
        <x:v>648</x:v>
      </x:c>
      <x:c r="C2655" s="102">
        <x:v>2.7919999999999998</x:v>
      </x:c>
      <x:c r="D2655" s="103" t="s">
        <x:v>250</x:v>
      </x:c>
      <x:c r="E2655" s="104"/>
      <x:c r="F2655" s="104"/>
      <x:c r="G2655" s="104">
        <x:f>G2643</x:f>
        <x:v>148510</x:v>
      </x:c>
      <x:c r="H2655" s="104">
        <x:f>INT(C2655*G2655)</x:f>
        <x:v>414639</x:v>
      </x:c>
      <x:c r="I2655" s="104"/>
      <x:c r="J2655" s="104"/>
      <x:c r="K2655" s="104">
        <x:f t="shared" si="461"/>
        <x:v>148510</x:v>
      </x:c>
      <x:c r="L2655" s="104">
        <x:f t="shared" si="462"/>
        <x:v>414639</x:v>
      </x:c>
      <x:c r="M2655" s="104"/>
      <x:c r="N2655" s="100"/>
    </x:row>
    <x:row r="2656" spans="1:14" s="5" customFormat="1" ht="19.5" customHeight="1">
      <x:c r="A2656" s="101" t="s">
        <x:v>417</x:v>
      </x:c>
      <x:c r="B2656" s="101"/>
      <x:c r="C2656" s="102">
        <x:v>5.5860000000000003</x:v>
      </x:c>
      <x:c r="D2656" s="103" t="s">
        <x:v>220</x:v>
      </x:c>
      <x:c r="E2656" s="104"/>
      <x:c r="F2656" s="104"/>
      <x:c r="G2656" s="104"/>
      <x:c r="H2656" s="104"/>
      <x:c r="I2656" s="104">
        <x:f>I2644</x:f>
        <x:v>607</x:v>
      </x:c>
      <x:c r="J2656" s="104">
        <x:f>INT(C2656*I2656)</x:f>
        <x:v>3390</x:v>
      </x:c>
      <x:c r="K2656" s="104">
        <x:f t="shared" si="461"/>
        <x:v>607</x:v>
      </x:c>
      <x:c r="L2656" s="104">
        <x:f t="shared" si="462"/>
        <x:v>3390</x:v>
      </x:c>
      <x:c r="M2656" s="104"/>
      <x:c r="N2656" s="100"/>
    </x:row>
    <x:row r="2657" spans="1:14" s="5" customFormat="1" ht="19.5" customHeight="1">
      <x:c r="A2657" s="101" t="s">
        <x:v>330</x:v>
      </x:c>
      <x:c r="B2657" s="101"/>
      <x:c r="C2657" s="101">
        <x:v>3.9100000000000001</x:v>
      </x:c>
      <x:c r="D2657" s="103" t="s">
        <x:v>291</x:v>
      </x:c>
      <x:c r="E2657" s="104">
        <x:f>E2645</x:f>
        <x:v>1664</x:v>
      </x:c>
      <x:c r="F2657" s="104">
        <x:f>INT(C2657*E2657)</x:f>
        <x:v>6506</x:v>
      </x:c>
      <x:c r="G2657" s="104"/>
      <x:c r="H2657" s="104"/>
      <x:c r="I2657" s="104"/>
      <x:c r="J2657" s="104"/>
      <x:c r="K2657" s="104">
        <x:f t="shared" si="461"/>
        <x:v>1664</x:v>
      </x:c>
      <x:c r="L2657" s="104">
        <x:f t="shared" si="462"/>
        <x:v>6506</x:v>
      </x:c>
      <x:c r="M2657" s="104"/>
      <x:c r="N2657" s="100"/>
    </x:row>
    <x:row r="2658" spans="1:14" s="5" customFormat="1" ht="19.5" customHeight="1">
      <x:c r="A2658" s="101" t="s">
        <x:v>249</x:v>
      </x:c>
      <x:c r="B2658" s="101"/>
      <x:c r="C2658" s="102">
        <x:v>1.619</x:v>
      </x:c>
      <x:c r="D2658" s="103" t="s">
        <x:v>291</x:v>
      </x:c>
      <x:c r="E2658" s="104">
        <x:f>E2646</x:f>
        <x:v>2864</x:v>
      </x:c>
      <x:c r="F2658" s="104">
        <x:f>INT(C2658*E2658)</x:f>
        <x:v>4636</x:v>
      </x:c>
      <x:c r="G2658" s="111"/>
      <x:c r="H2658" s="104"/>
      <x:c r="I2658" s="111"/>
      <x:c r="J2658" s="104"/>
      <x:c r="K2658" s="104">
        <x:f t="shared" si="461"/>
        <x:v>2864</x:v>
      </x:c>
      <x:c r="L2658" s="104">
        <x:f t="shared" si="462"/>
        <x:v>4636</x:v>
      </x:c>
      <x:c r="M2658" s="104"/>
      <x:c r="N2658" s="100"/>
    </x:row>
    <x:row r="2659" spans="1:14" s="5" customFormat="1" ht="19.5" customHeight="1">
      <x:c r="A2659" s="101" t="s">
        <x:v>822</x:v>
      </x:c>
      <x:c r="B2659" s="101" t="s">
        <x:v>1056</x:v>
      </x:c>
      <x:c r="C2659" s="102">
        <x:v>1</x:v>
      </x:c>
      <x:c r="D2659" s="103" t="s">
        <x:v>196</x:v>
      </x:c>
      <x:c r="E2659" s="115">
        <x:f>기계단가산출목록!F16</x:f>
        <x:v>1623</x:v>
      </x:c>
      <x:c r="F2659" s="104">
        <x:f>INT(C2659*E2659)</x:f>
        <x:v>1623</x:v>
      </x:c>
      <x:c r="G2659" s="115">
        <x:f>기계단가산출목록!G16</x:f>
        <x:v>4784</x:v>
      </x:c>
      <x:c r="H2659" s="104">
        <x:f>INT(C2659*G2659)</x:f>
        <x:v>4784</x:v>
      </x:c>
      <x:c r="I2659" s="115">
        <x:f>기계단가산출목록!H16</x:f>
        <x:v>5229</x:v>
      </x:c>
      <x:c r="J2659" s="104">
        <x:f>INT(C2659*I2659)</x:f>
        <x:v>5229</x:v>
      </x:c>
      <x:c r="K2659" s="104">
        <x:f t="shared" si="461"/>
        <x:v>11636</x:v>
      </x:c>
      <x:c r="L2659" s="104">
        <x:f t="shared" si="462"/>
        <x:v>11636</x:v>
      </x:c>
      <x:c r="M2659" s="104"/>
      <x:c r="N2659" s="100"/>
    </x:row>
    <x:row r="2660" spans="1:14" s="5" customFormat="1" ht="19.5" customHeight="1">
      <x:c r="A2660" s="101" t="s">
        <x:v>540</x:v>
      </x:c>
      <x:c r="B2660" s="101" t="str">
        <x:f>B2648</x:f>
        <x:v>20톤트럭트레일러, 10km</x:v>
      </x:c>
      <x:c r="C2660" s="102">
        <x:v>1</x:v>
      </x:c>
      <x:c r="D2660" s="103" t="s">
        <x:v>196</x:v>
      </x:c>
      <x:c r="E2660" s="115">
        <x:f>기계단가산출목록!F39</x:f>
        <x:v>29013</x:v>
      </x:c>
      <x:c r="F2660" s="104">
        <x:f>INT(C2660*E2660)</x:f>
        <x:v>29013</x:v>
      </x:c>
      <x:c r="G2660" s="115">
        <x:f>기계단가산출목록!G39</x:f>
        <x:v>31716</x:v>
      </x:c>
      <x:c r="H2660" s="104">
        <x:f>INT(C2660*G2660)</x:f>
        <x:v>31716</x:v>
      </x:c>
      <x:c r="I2660" s="115">
        <x:f>기계단가산출목록!H39</x:f>
        <x:v>16824</x:v>
      </x:c>
      <x:c r="J2660" s="104">
        <x:f>INT(C2660*I2660)</x:f>
        <x:v>16824</x:v>
      </x:c>
      <x:c r="K2660" s="104">
        <x:f t="shared" si="461"/>
        <x:v>77553</x:v>
      </x:c>
      <x:c r="L2660" s="104">
        <x:f t="shared" si="462"/>
        <x:v>77553</x:v>
      </x:c>
      <x:c r="M2660" s="104"/>
      <x:c r="N2660" s="100"/>
    </x:row>
    <x:row r="2661" spans="1:14" s="5" customFormat="1" ht="19.5" customHeight="1">
      <x:c r="A2661" s="101" t="s">
        <x:v>533</x:v>
      </x:c>
      <x:c r="B2661" s="101"/>
      <x:c r="C2661" s="102"/>
      <x:c r="D2661" s="103"/>
      <x:c r="E2661" s="104"/>
      <x:c r="F2661" s="104">
        <x:f>SUM(F2652:F2660)</x:f>
        <x:v>41778</x:v>
      </x:c>
      <x:c r="G2661" s="104"/>
      <x:c r="H2661" s="104">
        <x:f>SUM(H2652:H2660)</x:f>
        <x:v>813967</x:v>
      </x:c>
      <x:c r="I2661" s="104"/>
      <x:c r="J2661" s="104">
        <x:f>SUM(J2652:J2660)</x:f>
        <x:v>25443</x:v>
      </x:c>
      <x:c r="K2661" s="104"/>
      <x:c r="L2661" s="104">
        <x:f>SUM(F2661,H2661,J2661)</x:f>
        <x:v>881188</x:v>
      </x:c>
      <x:c r="M2661" s="104"/>
      <x:c r="N2661" s="100"/>
    </x:row>
    <x:row r="2662" spans="1:14" s="5" customFormat="1" ht="19.5" customHeight="1">
      <x:c r="A2662" s="105"/>
      <x:c r="B2662" s="105"/>
      <x:c r="C2662" s="106"/>
      <x:c r="D2662" s="107"/>
      <x:c r="E2662" s="108"/>
      <x:c r="F2662" s="108"/>
      <x:c r="G2662" s="108"/>
      <x:c r="H2662" s="108"/>
      <x:c r="I2662" s="108"/>
      <x:c r="J2662" s="108"/>
      <x:c r="K2662" s="108"/>
      <x:c r="L2662" s="108"/>
      <x:c r="M2662" s="108"/>
      <x:c r="N2662" s="100"/>
    </x:row>
    <x:row r="2663" spans="1:14" s="5" customFormat="1" ht="35.850000000000001">
      <x:c r="A2663" s="113" t="s">
        <x:v>952</x:v>
      </x:c>
      <x:c r="B2663" s="96" t="s">
        <x:v>245</x:v>
      </x:c>
      <x:c r="C2663" s="97"/>
      <x:c r="D2663" s="98" t="s">
        <x:v>148</x:v>
      </x:c>
      <x:c r="E2663" s="99"/>
      <x:c r="F2663" s="99"/>
      <x:c r="G2663" s="99"/>
      <x:c r="H2663" s="99"/>
      <x:c r="I2663" s="99"/>
      <x:c r="J2663" s="99"/>
      <x:c r="K2663" s="99"/>
      <x:c r="L2663" s="99"/>
      <x:c r="M2663" s="99"/>
      <x:c r="N2663" s="100"/>
    </x:row>
    <x:row r="2664" spans="1:14" s="5" customFormat="1" ht="19.5" customHeight="1">
      <x:c r="A2664" s="101" t="s">
        <x:v>153</x:v>
      </x:c>
      <x:c r="B2664" s="101" t="s">
        <x:v>662</x:v>
      </x:c>
      <x:c r="C2664" s="102">
        <x:v>1.1899999999999999</x:v>
      </x:c>
      <x:c r="D2664" s="103" t="s">
        <x:v>250</x:v>
      </x:c>
      <x:c r="E2664" s="104"/>
      <x:c r="F2664" s="104"/>
      <x:c r="G2664" s="104">
        <x:f>G2652</x:f>
        <x:v>189749</x:v>
      </x:c>
      <x:c r="H2664" s="104">
        <x:f>INT(C2664*G2664)</x:f>
        <x:v>225801</x:v>
      </x:c>
      <x:c r="I2664" s="104"/>
      <x:c r="J2664" s="104"/>
      <x:c r="K2664" s="104">
        <x:f t="shared" ref="K2664:K2672" si="463">SUM(E2664,G2664,I2664)</x:f>
        <x:v>189749</x:v>
      </x:c>
      <x:c r="L2664" s="104">
        <x:f t="shared" ref="L2664:L2672" si="464">SUM(F2664,H2664,J2664)</x:f>
        <x:v>225801</x:v>
      </x:c>
      <x:c r="M2664" s="104"/>
      <x:c r="N2664" s="100"/>
    </x:row>
    <x:row r="2665" spans="1:14" s="5" customFormat="1" ht="19.5" customHeight="1">
      <x:c r="A2665" s="101" t="s">
        <x:v>862</x:v>
      </x:c>
      <x:c r="B2665" s="101" t="s">
        <x:v>662</x:v>
      </x:c>
      <x:c r="C2665" s="102">
        <x:v>0.17999999999999999</x:v>
      </x:c>
      <x:c r="D2665" s="103" t="s">
        <x:v>250</x:v>
      </x:c>
      <x:c r="E2665" s="104"/>
      <x:c r="F2665" s="104"/>
      <x:c r="G2665" s="104">
        <x:f>G2653</x:f>
        <x:v>148510</x:v>
      </x:c>
      <x:c r="H2665" s="104">
        <x:f>INT(C2665*G2665)</x:f>
        <x:v>26731</x:v>
      </x:c>
      <x:c r="I2665" s="104"/>
      <x:c r="J2665" s="104"/>
      <x:c r="K2665" s="104">
        <x:f t="shared" si="463"/>
        <x:v>148510</x:v>
      </x:c>
      <x:c r="L2665" s="104">
        <x:f t="shared" si="464"/>
        <x:v>26731</x:v>
      </x:c>
      <x:c r="M2665" s="104"/>
      <x:c r="N2665" s="100"/>
    </x:row>
    <x:row r="2666" spans="1:14" s="5" customFormat="1" ht="19.5" customHeight="1">
      <x:c r="A2666" s="101" t="s">
        <x:v>244</x:v>
      </x:c>
      <x:c r="B2666" s="101"/>
      <x:c r="C2666" s="102">
        <x:v>1.028</x:v>
      </x:c>
      <x:c r="D2666" s="103" t="s">
        <x:v>250</x:v>
      </x:c>
      <x:c r="E2666" s="104"/>
      <x:c r="F2666" s="104"/>
      <x:c r="G2666" s="104">
        <x:f>G2654</x:f>
        <x:v>213333</x:v>
      </x:c>
      <x:c r="H2666" s="104">
        <x:f>INT(C2666*G2666)</x:f>
        <x:v>219306</x:v>
      </x:c>
      <x:c r="I2666" s="104"/>
      <x:c r="J2666" s="104"/>
      <x:c r="K2666" s="104">
        <x:f t="shared" si="463"/>
        <x:v>213333</x:v>
      </x:c>
      <x:c r="L2666" s="104">
        <x:f t="shared" si="464"/>
        <x:v>219306</x:v>
      </x:c>
      <x:c r="M2666" s="104"/>
      <x:c r="N2666" s="100"/>
    </x:row>
    <x:row r="2667" spans="1:14" s="5" customFormat="1" ht="19.5" customHeight="1">
      <x:c r="A2667" s="101" t="s">
        <x:v>862</x:v>
      </x:c>
      <x:c r="B2667" s="101" t="s">
        <x:v>648</x:v>
      </x:c>
      <x:c r="C2667" s="102">
        <x:v>4.1120000000000001</x:v>
      </x:c>
      <x:c r="D2667" s="103" t="s">
        <x:v>250</x:v>
      </x:c>
      <x:c r="E2667" s="104"/>
      <x:c r="F2667" s="104"/>
      <x:c r="G2667" s="104">
        <x:f>G2655</x:f>
        <x:v>148510</x:v>
      </x:c>
      <x:c r="H2667" s="104">
        <x:f>INT(C2667*G2667)</x:f>
        <x:v>610673</x:v>
      </x:c>
      <x:c r="I2667" s="104"/>
      <x:c r="J2667" s="104"/>
      <x:c r="K2667" s="104">
        <x:f t="shared" si="463"/>
        <x:v>148510</x:v>
      </x:c>
      <x:c r="L2667" s="104">
        <x:f t="shared" si="464"/>
        <x:v>610673</x:v>
      </x:c>
      <x:c r="M2667" s="104"/>
      <x:c r="N2667" s="100"/>
    </x:row>
    <x:row r="2668" spans="1:14" s="5" customFormat="1" ht="19.5" customHeight="1">
      <x:c r="A2668" s="101" t="s">
        <x:v>417</x:v>
      </x:c>
      <x:c r="B2668" s="101"/>
      <x:c r="C2668" s="102">
        <x:v>8.2260000000000009</x:v>
      </x:c>
      <x:c r="D2668" s="103" t="s">
        <x:v>220</x:v>
      </x:c>
      <x:c r="E2668" s="104"/>
      <x:c r="F2668" s="104"/>
      <x:c r="G2668" s="104"/>
      <x:c r="H2668" s="104"/>
      <x:c r="I2668" s="104">
        <x:f>I2656</x:f>
        <x:v>607</x:v>
      </x:c>
      <x:c r="J2668" s="104">
        <x:f>INT(C2668*I2668)</x:f>
        <x:v>4993</x:v>
      </x:c>
      <x:c r="K2668" s="104">
        <x:f t="shared" si="463"/>
        <x:v>607</x:v>
      </x:c>
      <x:c r="L2668" s="104">
        <x:f t="shared" si="464"/>
        <x:v>4993</x:v>
      </x:c>
      <x:c r="M2668" s="104"/>
      <x:c r="N2668" s="100"/>
    </x:row>
    <x:row r="2669" spans="1:14" s="5" customFormat="1" ht="19.5" customHeight="1">
      <x:c r="A2669" s="101" t="s">
        <x:v>330</x:v>
      </x:c>
      <x:c r="B2669" s="101"/>
      <x:c r="C2669" s="101">
        <x:v>5.758</x:v>
      </x:c>
      <x:c r="D2669" s="103" t="s">
        <x:v>291</x:v>
      </x:c>
      <x:c r="E2669" s="104">
        <x:f>E2657</x:f>
        <x:v>1664</x:v>
      </x:c>
      <x:c r="F2669" s="104">
        <x:f>INT(C2669*E2669)</x:f>
        <x:v>9581</x:v>
      </x:c>
      <x:c r="G2669" s="104"/>
      <x:c r="H2669" s="104"/>
      <x:c r="I2669" s="104"/>
      <x:c r="J2669" s="104"/>
      <x:c r="K2669" s="104">
        <x:f t="shared" si="463"/>
        <x:v>1664</x:v>
      </x:c>
      <x:c r="L2669" s="104">
        <x:f t="shared" si="464"/>
        <x:v>9581</x:v>
      </x:c>
      <x:c r="M2669" s="104"/>
      <x:c r="N2669" s="100"/>
    </x:row>
    <x:row r="2670" spans="1:14" s="5" customFormat="1" ht="19.5" customHeight="1">
      <x:c r="A2670" s="101" t="s">
        <x:v>249</x:v>
      </x:c>
      <x:c r="B2670" s="101"/>
      <x:c r="C2670" s="102">
        <x:v>2.3849999999999998</x:v>
      </x:c>
      <x:c r="D2670" s="103" t="s">
        <x:v>291</x:v>
      </x:c>
      <x:c r="E2670" s="104">
        <x:f>E2658</x:f>
        <x:v>2864</x:v>
      </x:c>
      <x:c r="F2670" s="104">
        <x:f>INT(C2670*E2670)</x:f>
        <x:v>6830</x:v>
      </x:c>
      <x:c r="G2670" s="111"/>
      <x:c r="H2670" s="104"/>
      <x:c r="I2670" s="111"/>
      <x:c r="J2670" s="104"/>
      <x:c r="K2670" s="104">
        <x:f t="shared" si="463"/>
        <x:v>2864</x:v>
      </x:c>
      <x:c r="L2670" s="104">
        <x:f t="shared" si="464"/>
        <x:v>6830</x:v>
      </x:c>
      <x:c r="M2670" s="104"/>
      <x:c r="N2670" s="100"/>
    </x:row>
    <x:row r="2671" spans="1:14" s="5" customFormat="1" ht="19.5" customHeight="1">
      <x:c r="A2671" s="101" t="s">
        <x:v>822</x:v>
      </x:c>
      <x:c r="B2671" s="101" t="s">
        <x:v>1116</x:v>
      </x:c>
      <x:c r="C2671" s="102">
        <x:v>1</x:v>
      </x:c>
      <x:c r="D2671" s="103" t="s">
        <x:v>196</x:v>
      </x:c>
      <x:c r="E2671" s="115">
        <x:f>기계단가산출목록!F18</x:f>
        <x:v>2778</x:v>
      </x:c>
      <x:c r="F2671" s="104">
        <x:f>INT(C2671*E2671)</x:f>
        <x:v>2778</x:v>
      </x:c>
      <x:c r="G2671" s="115">
        <x:f>기계단가산출목록!G18</x:f>
        <x:v>5583</x:v>
      </x:c>
      <x:c r="H2671" s="104">
        <x:f>INT(C2671*G2671)</x:f>
        <x:v>5583</x:v>
      </x:c>
      <x:c r="I2671" s="115">
        <x:f>기계단가산출목록!H18</x:f>
        <x:v>9839</x:v>
      </x:c>
      <x:c r="J2671" s="104">
        <x:f>INT(C2671*I2671)</x:f>
        <x:v>9839</x:v>
      </x:c>
      <x:c r="K2671" s="104">
        <x:f t="shared" si="463"/>
        <x:v>18200</x:v>
      </x:c>
      <x:c r="L2671" s="104">
        <x:f t="shared" si="464"/>
        <x:v>18200</x:v>
      </x:c>
      <x:c r="M2671" s="104"/>
      <x:c r="N2671" s="100"/>
    </x:row>
    <x:row r="2672" spans="1:14" s="5" customFormat="1" ht="19.5" customHeight="1">
      <x:c r="A2672" s="101" t="s">
        <x:v>540</x:v>
      </x:c>
      <x:c r="B2672" s="101" t="str">
        <x:f>B2660</x:f>
        <x:v>20톤트럭트레일러, 10km</x:v>
      </x:c>
      <x:c r="C2672" s="102">
        <x:v>1</x:v>
      </x:c>
      <x:c r="D2672" s="103" t="s">
        <x:v>196</x:v>
      </x:c>
      <x:c r="E2672" s="115">
        <x:f>기계단가산출목록!F40</x:f>
        <x:v>29485</x:v>
      </x:c>
      <x:c r="F2672" s="104">
        <x:f>INT(C2672*E2672)</x:f>
        <x:v>29485</x:v>
      </x:c>
      <x:c r="G2672" s="115">
        <x:f>기계단가산출목록!G40</x:f>
        <x:v>32231</x:v>
      </x:c>
      <x:c r="H2672" s="104">
        <x:f>INT(C2672*G2672)</x:f>
        <x:v>32231</x:v>
      </x:c>
      <x:c r="I2672" s="115">
        <x:f>기계단가산출목록!H40</x:f>
        <x:v>17098</x:v>
      </x:c>
      <x:c r="J2672" s="104">
        <x:f>INT(C2672*I2672)</x:f>
        <x:v>17098</x:v>
      </x:c>
      <x:c r="K2672" s="104">
        <x:f t="shared" si="463"/>
        <x:v>78814</x:v>
      </x:c>
      <x:c r="L2672" s="104">
        <x:f t="shared" si="464"/>
        <x:v>78814</x:v>
      </x:c>
      <x:c r="M2672" s="104"/>
      <x:c r="N2672" s="100"/>
    </x:row>
    <x:row r="2673" spans="1:14" s="5" customFormat="1" ht="19.5" customHeight="1">
      <x:c r="A2673" s="101" t="s">
        <x:v>533</x:v>
      </x:c>
      <x:c r="B2673" s="101"/>
      <x:c r="C2673" s="102"/>
      <x:c r="D2673" s="103"/>
      <x:c r="E2673" s="104"/>
      <x:c r="F2673" s="104">
        <x:f>SUM(F2664:F2672)</x:f>
        <x:v>48674</x:v>
      </x:c>
      <x:c r="G2673" s="104"/>
      <x:c r="H2673" s="104">
        <x:f>SUM(H2664:H2672)</x:f>
        <x:v>1120325</x:v>
      </x:c>
      <x:c r="I2673" s="104"/>
      <x:c r="J2673" s="104">
        <x:f>SUM(J2664:J2672)</x:f>
        <x:v>31930</x:v>
      </x:c>
      <x:c r="K2673" s="104"/>
      <x:c r="L2673" s="104">
        <x:f>SUM(F2673,H2673,J2673)</x:f>
        <x:v>1200929</x:v>
      </x:c>
      <x:c r="M2673" s="104"/>
      <x:c r="N2673" s="100"/>
    </x:row>
    <x:row r="2674" spans="1:14" s="5" customFormat="1" ht="19.5" customHeight="1">
      <x:c r="A2674" s="105"/>
      <x:c r="B2674" s="105"/>
      <x:c r="C2674" s="106"/>
      <x:c r="D2674" s="107"/>
      <x:c r="E2674" s="108"/>
      <x:c r="F2674" s="108"/>
      <x:c r="G2674" s="108"/>
      <x:c r="H2674" s="108"/>
      <x:c r="I2674" s="108"/>
      <x:c r="J2674" s="108"/>
      <x:c r="K2674" s="108"/>
      <x:c r="L2674" s="108"/>
      <x:c r="M2674" s="108"/>
      <x:c r="N2674" s="100"/>
    </x:row>
    <x:row r="2675" spans="1:14" s="5" customFormat="1" ht="35.850000000000001">
      <x:c r="A2675" s="113" t="s">
        <x:v>920</x:v>
      </x:c>
      <x:c r="B2675" s="96" t="s">
        <x:v>180</x:v>
      </x:c>
      <x:c r="C2675" s="97"/>
      <x:c r="D2675" s="98" t="s">
        <x:v>148</x:v>
      </x:c>
      <x:c r="E2675" s="99"/>
      <x:c r="F2675" s="99"/>
      <x:c r="G2675" s="99"/>
      <x:c r="H2675" s="99"/>
      <x:c r="I2675" s="99"/>
      <x:c r="J2675" s="99"/>
      <x:c r="K2675" s="99"/>
      <x:c r="L2675" s="99"/>
      <x:c r="M2675" s="99"/>
      <x:c r="N2675" s="100"/>
    </x:row>
    <x:row r="2676" spans="1:14" s="5" customFormat="1" ht="19.5" customHeight="1">
      <x:c r="A2676" s="101" t="s">
        <x:v>153</x:v>
      </x:c>
      <x:c r="B2676" s="101" t="s">
        <x:v>662</x:v>
      </x:c>
      <x:c r="C2676" s="102">
        <x:v>1.25</x:v>
      </x:c>
      <x:c r="D2676" s="103" t="s">
        <x:v>250</x:v>
      </x:c>
      <x:c r="E2676" s="104"/>
      <x:c r="F2676" s="104"/>
      <x:c r="G2676" s="104">
        <x:f>G2664</x:f>
        <x:v>189749</x:v>
      </x:c>
      <x:c r="H2676" s="104">
        <x:f>INT(C2676*G2676)</x:f>
        <x:v>237186</x:v>
      </x:c>
      <x:c r="I2676" s="104"/>
      <x:c r="J2676" s="104"/>
      <x:c r="K2676" s="104">
        <x:f t="shared" ref="K2676:K2684" si="465">SUM(E2676,G2676,I2676)</x:f>
        <x:v>189749</x:v>
      </x:c>
      <x:c r="L2676" s="104">
        <x:f t="shared" ref="L2676:L2684" si="466">SUM(F2676,H2676,J2676)</x:f>
        <x:v>237186</x:v>
      </x:c>
      <x:c r="M2676" s="104"/>
      <x:c r="N2676" s="100"/>
    </x:row>
    <x:row r="2677" spans="1:14" s="5" customFormat="1" ht="19.5" customHeight="1">
      <x:c r="A2677" s="101" t="s">
        <x:v>862</x:v>
      </x:c>
      <x:c r="B2677" s="101" t="s">
        <x:v>662</x:v>
      </x:c>
      <x:c r="C2677" s="102">
        <x:v>0.19</x:v>
      </x:c>
      <x:c r="D2677" s="103" t="s">
        <x:v>250</x:v>
      </x:c>
      <x:c r="E2677" s="104"/>
      <x:c r="F2677" s="104"/>
      <x:c r="G2677" s="104">
        <x:f>G2665</x:f>
        <x:v>148510</x:v>
      </x:c>
      <x:c r="H2677" s="104">
        <x:f>INT(C2677*G2677)</x:f>
        <x:v>28216</x:v>
      </x:c>
      <x:c r="I2677" s="104"/>
      <x:c r="J2677" s="104"/>
      <x:c r="K2677" s="104">
        <x:f t="shared" si="465"/>
        <x:v>148510</x:v>
      </x:c>
      <x:c r="L2677" s="104">
        <x:f t="shared" si="466"/>
        <x:v>28216</x:v>
      </x:c>
      <x:c r="M2677" s="104"/>
      <x:c r="N2677" s="100"/>
    </x:row>
    <x:row r="2678" spans="1:14" s="5" customFormat="1" ht="19.5" customHeight="1">
      <x:c r="A2678" s="101" t="s">
        <x:v>244</x:v>
      </x:c>
      <x:c r="B2678" s="101"/>
      <x:c r="C2678" s="102">
        <x:v>1.27</x:v>
      </x:c>
      <x:c r="D2678" s="103" t="s">
        <x:v>250</x:v>
      </x:c>
      <x:c r="E2678" s="104"/>
      <x:c r="F2678" s="104"/>
      <x:c r="G2678" s="104">
        <x:f>G2666</x:f>
        <x:v>213333</x:v>
      </x:c>
      <x:c r="H2678" s="104">
        <x:f>INT(C2678*G2678)</x:f>
        <x:v>270932</x:v>
      </x:c>
      <x:c r="I2678" s="104"/>
      <x:c r="J2678" s="104"/>
      <x:c r="K2678" s="104">
        <x:f t="shared" si="465"/>
        <x:v>213333</x:v>
      </x:c>
      <x:c r="L2678" s="104">
        <x:f t="shared" si="466"/>
        <x:v>270932</x:v>
      </x:c>
      <x:c r="M2678" s="104"/>
      <x:c r="N2678" s="100"/>
    </x:row>
    <x:row r="2679" spans="1:14" s="5" customFormat="1" ht="19.5" customHeight="1">
      <x:c r="A2679" s="101" t="s">
        <x:v>862</x:v>
      </x:c>
      <x:c r="B2679" s="101" t="s">
        <x:v>648</x:v>
      </x:c>
      <x:c r="C2679" s="102">
        <x:v>5.0800000000000001</x:v>
      </x:c>
      <x:c r="D2679" s="103" t="s">
        <x:v>250</x:v>
      </x:c>
      <x:c r="E2679" s="104"/>
      <x:c r="F2679" s="104"/>
      <x:c r="G2679" s="104">
        <x:f>G2667</x:f>
        <x:v>148510</x:v>
      </x:c>
      <x:c r="H2679" s="104">
        <x:f>INT(C2679*G2679)</x:f>
        <x:v>754430</x:v>
      </x:c>
      <x:c r="I2679" s="104"/>
      <x:c r="J2679" s="104"/>
      <x:c r="K2679" s="104">
        <x:f t="shared" si="465"/>
        <x:v>148510</x:v>
      </x:c>
      <x:c r="L2679" s="104">
        <x:f t="shared" si="466"/>
        <x:v>754430</x:v>
      </x:c>
      <x:c r="M2679" s="104"/>
      <x:c r="N2679" s="100"/>
    </x:row>
    <x:row r="2680" spans="1:14" s="5" customFormat="1" ht="19.5" customHeight="1">
      <x:c r="A2680" s="101" t="s">
        <x:v>417</x:v>
      </x:c>
      <x:c r="B2680" s="101"/>
      <x:c r="C2680" s="102">
        <x:v>10.167</x:v>
      </x:c>
      <x:c r="D2680" s="103" t="s">
        <x:v>220</x:v>
      </x:c>
      <x:c r="E2680" s="104"/>
      <x:c r="F2680" s="104"/>
      <x:c r="G2680" s="104"/>
      <x:c r="H2680" s="104"/>
      <x:c r="I2680" s="104">
        <x:f>I2668</x:f>
        <x:v>607</x:v>
      </x:c>
      <x:c r="J2680" s="104">
        <x:f>INT(C2680*I2680)</x:f>
        <x:v>6171</x:v>
      </x:c>
      <x:c r="K2680" s="104">
        <x:f t="shared" si="465"/>
        <x:v>607</x:v>
      </x:c>
      <x:c r="L2680" s="104">
        <x:f t="shared" si="466"/>
        <x:v>6171</x:v>
      </x:c>
      <x:c r="M2680" s="104"/>
      <x:c r="N2680" s="100"/>
    </x:row>
    <x:row r="2681" spans="1:14" s="5" customFormat="1" ht="19.5" customHeight="1">
      <x:c r="A2681" s="101" t="s">
        <x:v>330</x:v>
      </x:c>
      <x:c r="B2681" s="101"/>
      <x:c r="C2681" s="101">
        <x:v>7.1159999999999997</x:v>
      </x:c>
      <x:c r="D2681" s="103" t="s">
        <x:v>291</x:v>
      </x:c>
      <x:c r="E2681" s="104">
        <x:f>E2669</x:f>
        <x:v>1664</x:v>
      </x:c>
      <x:c r="F2681" s="104">
        <x:f>INT(C2681*E2681)</x:f>
        <x:v>11841</x:v>
      </x:c>
      <x:c r="G2681" s="104"/>
      <x:c r="H2681" s="104"/>
      <x:c r="I2681" s="104"/>
      <x:c r="J2681" s="104"/>
      <x:c r="K2681" s="104">
        <x:f t="shared" si="465"/>
        <x:v>1664</x:v>
      </x:c>
      <x:c r="L2681" s="104">
        <x:f t="shared" si="466"/>
        <x:v>11841</x:v>
      </x:c>
      <x:c r="M2681" s="104"/>
      <x:c r="N2681" s="100"/>
    </x:row>
    <x:row r="2682" spans="1:14" s="5" customFormat="1" ht="19.5" customHeight="1">
      <x:c r="A2682" s="101" t="s">
        <x:v>249</x:v>
      </x:c>
      <x:c r="B2682" s="101"/>
      <x:c r="C2682" s="102">
        <x:v>2.948</x:v>
      </x:c>
      <x:c r="D2682" s="103" t="s">
        <x:v>291</x:v>
      </x:c>
      <x:c r="E2682" s="104">
        <x:f>E2670</x:f>
        <x:v>2864</x:v>
      </x:c>
      <x:c r="F2682" s="104">
        <x:f>INT(C2682*E2682)</x:f>
        <x:v>8443</x:v>
      </x:c>
      <x:c r="G2682" s="111"/>
      <x:c r="H2682" s="104"/>
      <x:c r="I2682" s="111"/>
      <x:c r="J2682" s="104"/>
      <x:c r="K2682" s="104">
        <x:f t="shared" si="465"/>
        <x:v>2864</x:v>
      </x:c>
      <x:c r="L2682" s="104">
        <x:f t="shared" si="466"/>
        <x:v>8443</x:v>
      </x:c>
      <x:c r="M2682" s="104"/>
      <x:c r="N2682" s="100"/>
    </x:row>
    <x:row r="2683" spans="1:14" s="5" customFormat="1" ht="19.5" customHeight="1">
      <x:c r="A2683" s="101" t="s">
        <x:v>822</x:v>
      </x:c>
      <x:c r="B2683" s="101" t="str">
        <x:f>B2671</x:f>
        <x:v>타이어크레인 50톤</x:v>
      </x:c>
      <x:c r="C2683" s="102">
        <x:v>1</x:v>
      </x:c>
      <x:c r="D2683" s="103" t="s">
        <x:v>196</x:v>
      </x:c>
      <x:c r="E2683" s="115">
        <x:f>기계단가산출목록!F18</x:f>
        <x:v>2778</x:v>
      </x:c>
      <x:c r="F2683" s="104">
        <x:f>INT(C2683*E2683)</x:f>
        <x:v>2778</x:v>
      </x:c>
      <x:c r="G2683" s="115">
        <x:f>기계단가산출목록!G18</x:f>
        <x:v>5583</x:v>
      </x:c>
      <x:c r="H2683" s="104">
        <x:f>INT(C2683*G2683)</x:f>
        <x:v>5583</x:v>
      </x:c>
      <x:c r="I2683" s="115">
        <x:f>기계단가산출목록!H18</x:f>
        <x:v>9839</x:v>
      </x:c>
      <x:c r="J2683" s="104">
        <x:f>INT(C2683*I2683)</x:f>
        <x:v>9839</x:v>
      </x:c>
      <x:c r="K2683" s="104">
        <x:f t="shared" si="465"/>
        <x:v>18200</x:v>
      </x:c>
      <x:c r="L2683" s="104">
        <x:f t="shared" si="466"/>
        <x:v>18200</x:v>
      </x:c>
      <x:c r="M2683" s="104"/>
      <x:c r="N2683" s="100"/>
    </x:row>
    <x:row r="2684" spans="1:14" s="5" customFormat="1" ht="19.5" customHeight="1">
      <x:c r="A2684" s="101" t="s">
        <x:v>540</x:v>
      </x:c>
      <x:c r="B2684" s="101" t="str">
        <x:f>B2143</x:f>
        <x:v>30톤트럭트레일, 10km</x:v>
      </x:c>
      <x:c r="C2684" s="102">
        <x:v>1</x:v>
      </x:c>
      <x:c r="D2684" s="103" t="s">
        <x:v>196</x:v>
      </x:c>
      <x:c r="E2684" s="115">
        <x:f>기계단가산출목록!F40</x:f>
        <x:v>29485</x:v>
      </x:c>
      <x:c r="F2684" s="104">
        <x:f>INT(C2684*E2684)</x:f>
        <x:v>29485</x:v>
      </x:c>
      <x:c r="G2684" s="115">
        <x:f>기계단가산출목록!G40</x:f>
        <x:v>32231</x:v>
      </x:c>
      <x:c r="H2684" s="104">
        <x:f>INT(C2684*G2684)</x:f>
        <x:v>32231</x:v>
      </x:c>
      <x:c r="I2684" s="115">
        <x:f>기계단가산출목록!H40</x:f>
        <x:v>17098</x:v>
      </x:c>
      <x:c r="J2684" s="104">
        <x:f>INT(C2684*I2684)</x:f>
        <x:v>17098</x:v>
      </x:c>
      <x:c r="K2684" s="104">
        <x:f t="shared" si="465"/>
        <x:v>78814</x:v>
      </x:c>
      <x:c r="L2684" s="104">
        <x:f t="shared" si="466"/>
        <x:v>78814</x:v>
      </x:c>
      <x:c r="M2684" s="104"/>
      <x:c r="N2684" s="100"/>
    </x:row>
    <x:row r="2685" spans="1:14" s="5" customFormat="1" ht="19.5" customHeight="1">
      <x:c r="A2685" s="101" t="s">
        <x:v>533</x:v>
      </x:c>
      <x:c r="B2685" s="101"/>
      <x:c r="C2685" s="102"/>
      <x:c r="D2685" s="103"/>
      <x:c r="E2685" s="104"/>
      <x:c r="F2685" s="104">
        <x:f>SUM(F2676:F2684)</x:f>
        <x:v>52547</x:v>
      </x:c>
      <x:c r="G2685" s="104"/>
      <x:c r="H2685" s="104">
        <x:f>SUM(H2676:H2684)</x:f>
        <x:v>1328578</x:v>
      </x:c>
      <x:c r="I2685" s="104"/>
      <x:c r="J2685" s="104">
        <x:f>SUM(J2676:J2684)</x:f>
        <x:v>33108</x:v>
      </x:c>
      <x:c r="K2685" s="104"/>
      <x:c r="L2685" s="104">
        <x:f>SUM(F2685,H2685,J2685)</x:f>
        <x:v>1414233</x:v>
      </x:c>
      <x:c r="M2685" s="104"/>
      <x:c r="N2685" s="100"/>
    </x:row>
    <x:row r="2686" spans="1:14" s="5" customFormat="1" ht="19.5" customHeight="1">
      <x:c r="A2686" s="105"/>
      <x:c r="B2686" s="105"/>
      <x:c r="C2686" s="106"/>
      <x:c r="D2686" s="107"/>
      <x:c r="E2686" s="108"/>
      <x:c r="F2686" s="108"/>
      <x:c r="G2686" s="108"/>
      <x:c r="H2686" s="108"/>
      <x:c r="I2686" s="108"/>
      <x:c r="J2686" s="108"/>
      <x:c r="K2686" s="108"/>
      <x:c r="L2686" s="108"/>
      <x:c r="M2686" s="108"/>
      <x:c r="N2686" s="100"/>
    </x:row>
    <x:row r="2687" spans="1:14" s="5" customFormat="1" ht="35.850000000000001">
      <x:c r="A2687" s="113" t="s">
        <x:v>948</x:v>
      </x:c>
      <x:c r="B2687" s="96" t="s">
        <x:v>259</x:v>
      </x:c>
      <x:c r="C2687" s="97"/>
      <x:c r="D2687" s="98" t="s">
        <x:v>148</x:v>
      </x:c>
      <x:c r="E2687" s="99"/>
      <x:c r="F2687" s="99"/>
      <x:c r="G2687" s="99"/>
      <x:c r="H2687" s="99"/>
      <x:c r="I2687" s="99"/>
      <x:c r="J2687" s="99"/>
      <x:c r="K2687" s="99"/>
      <x:c r="L2687" s="99"/>
      <x:c r="M2687" s="99"/>
      <x:c r="N2687" s="100"/>
    </x:row>
    <x:row r="2688" spans="1:14" s="5" customFormat="1" ht="19.5" customHeight="1">
      <x:c r="A2688" s="101" t="s">
        <x:v>153</x:v>
      </x:c>
      <x:c r="B2688" s="101" t="s">
        <x:v>662</x:v>
      </x:c>
      <x:c r="C2688" s="102">
        <x:v>1.3200000000000001</x:v>
      </x:c>
      <x:c r="D2688" s="103" t="s">
        <x:v>250</x:v>
      </x:c>
      <x:c r="E2688" s="104"/>
      <x:c r="F2688" s="104"/>
      <x:c r="G2688" s="104">
        <x:f>G2676</x:f>
        <x:v>189749</x:v>
      </x:c>
      <x:c r="H2688" s="104">
        <x:f>INT(C2688*G2688)</x:f>
        <x:v>250468</x:v>
      </x:c>
      <x:c r="I2688" s="104"/>
      <x:c r="J2688" s="104"/>
      <x:c r="K2688" s="104">
        <x:f t="shared" ref="K2688:K2696" si="467">SUM(E2688,G2688,I2688)</x:f>
        <x:v>189749</x:v>
      </x:c>
      <x:c r="L2688" s="104">
        <x:f t="shared" ref="L2688:L2696" si="468">SUM(F2688,H2688,J2688)</x:f>
        <x:v>250468</x:v>
      </x:c>
      <x:c r="M2688" s="104"/>
      <x:c r="N2688" s="100"/>
    </x:row>
    <x:row r="2689" spans="1:14" s="5" customFormat="1" ht="19.5" customHeight="1">
      <x:c r="A2689" s="101" t="s">
        <x:v>862</x:v>
      </x:c>
      <x:c r="B2689" s="101" t="s">
        <x:v>662</x:v>
      </x:c>
      <x:c r="C2689" s="102">
        <x:v>0.20000000000000001</x:v>
      </x:c>
      <x:c r="D2689" s="103" t="s">
        <x:v>250</x:v>
      </x:c>
      <x:c r="E2689" s="104"/>
      <x:c r="F2689" s="104"/>
      <x:c r="G2689" s="104">
        <x:f>G2677</x:f>
        <x:v>148510</x:v>
      </x:c>
      <x:c r="H2689" s="104">
        <x:f>INT(C2689*G2689)</x:f>
        <x:v>29702</x:v>
      </x:c>
      <x:c r="I2689" s="104"/>
      <x:c r="J2689" s="104"/>
      <x:c r="K2689" s="104">
        <x:f t="shared" si="467"/>
        <x:v>148510</x:v>
      </x:c>
      <x:c r="L2689" s="104">
        <x:f t="shared" si="468"/>
        <x:v>29702</x:v>
      </x:c>
      <x:c r="M2689" s="104"/>
      <x:c r="N2689" s="100"/>
    </x:row>
    <x:row r="2690" spans="1:14" s="5" customFormat="1" ht="19.5" customHeight="1">
      <x:c r="A2690" s="101" t="s">
        <x:v>244</x:v>
      </x:c>
      <x:c r="B2690" s="101"/>
      <x:c r="C2690" s="102">
        <x:v>1.6339999999999999</x:v>
      </x:c>
      <x:c r="D2690" s="103" t="s">
        <x:v>250</x:v>
      </x:c>
      <x:c r="E2690" s="104"/>
      <x:c r="F2690" s="104"/>
      <x:c r="G2690" s="104">
        <x:f>G2678</x:f>
        <x:v>213333</x:v>
      </x:c>
      <x:c r="H2690" s="104">
        <x:f>INT(C2690*G2690)</x:f>
        <x:v>348586</x:v>
      </x:c>
      <x:c r="I2690" s="104"/>
      <x:c r="J2690" s="104"/>
      <x:c r="K2690" s="104">
        <x:f t="shared" si="467"/>
        <x:v>213333</x:v>
      </x:c>
      <x:c r="L2690" s="104">
        <x:f t="shared" si="468"/>
        <x:v>348586</x:v>
      </x:c>
      <x:c r="M2690" s="104"/>
      <x:c r="N2690" s="100"/>
    </x:row>
    <x:row r="2691" spans="1:14" s="5" customFormat="1" ht="19.5" customHeight="1">
      <x:c r="A2691" s="101" t="s">
        <x:v>862</x:v>
      </x:c>
      <x:c r="B2691" s="101" t="s">
        <x:v>648</x:v>
      </x:c>
      <x:c r="C2691" s="102">
        <x:v>6.5359999999999996</x:v>
      </x:c>
      <x:c r="D2691" s="103" t="s">
        <x:v>250</x:v>
      </x:c>
      <x:c r="E2691" s="104"/>
      <x:c r="F2691" s="104"/>
      <x:c r="G2691" s="104">
        <x:f>G2679</x:f>
        <x:v>148510</x:v>
      </x:c>
      <x:c r="H2691" s="104">
        <x:f>INT(C2691*G2691)</x:f>
        <x:v>970661</x:v>
      </x:c>
      <x:c r="I2691" s="104"/>
      <x:c r="J2691" s="104"/>
      <x:c r="K2691" s="104">
        <x:f t="shared" si="467"/>
        <x:v>148510</x:v>
      </x:c>
      <x:c r="L2691" s="104">
        <x:f t="shared" si="468"/>
        <x:v>970661</x:v>
      </x:c>
      <x:c r="M2691" s="104"/>
      <x:c r="N2691" s="100"/>
    </x:row>
    <x:row r="2692" spans="1:14" s="5" customFormat="1" ht="19.5" customHeight="1">
      <x:c r="A2692" s="101" t="s">
        <x:v>417</x:v>
      </x:c>
      <x:c r="B2692" s="101"/>
      <x:c r="C2692" s="102">
        <x:v>13.077999999999999</x:v>
      </x:c>
      <x:c r="D2692" s="103" t="s">
        <x:v>220</x:v>
      </x:c>
      <x:c r="E2692" s="104"/>
      <x:c r="F2692" s="104"/>
      <x:c r="G2692" s="104"/>
      <x:c r="H2692" s="104"/>
      <x:c r="I2692" s="104">
        <x:f>I2680</x:f>
        <x:v>607</x:v>
      </x:c>
      <x:c r="J2692" s="104">
        <x:f>INT(C2692*I2692)</x:f>
        <x:v>7938</x:v>
      </x:c>
      <x:c r="K2692" s="104">
        <x:f t="shared" si="467"/>
        <x:v>607</x:v>
      </x:c>
      <x:c r="L2692" s="104">
        <x:f t="shared" si="468"/>
        <x:v>7938</x:v>
      </x:c>
      <x:c r="M2692" s="104"/>
      <x:c r="N2692" s="100"/>
    </x:row>
    <x:row r="2693" spans="1:14" s="5" customFormat="1" ht="19.5" customHeight="1">
      <x:c r="A2693" s="101" t="s">
        <x:v>330</x:v>
      </x:c>
      <x:c r="B2693" s="101"/>
      <x:c r="C2693" s="101">
        <x:v>9.1539999999999999</x:v>
      </x:c>
      <x:c r="D2693" s="103" t="s">
        <x:v>291</x:v>
      </x:c>
      <x:c r="E2693" s="104">
        <x:f>E2681</x:f>
        <x:v>1664</x:v>
      </x:c>
      <x:c r="F2693" s="104">
        <x:f>INT(C2693*E2693)</x:f>
        <x:v>15232</x:v>
      </x:c>
      <x:c r="G2693" s="104"/>
      <x:c r="H2693" s="104"/>
      <x:c r="I2693" s="104"/>
      <x:c r="J2693" s="104"/>
      <x:c r="K2693" s="104">
        <x:f t="shared" si="467"/>
        <x:v>1664</x:v>
      </x:c>
      <x:c r="L2693" s="104">
        <x:f t="shared" si="468"/>
        <x:v>15232</x:v>
      </x:c>
      <x:c r="M2693" s="104"/>
      <x:c r="N2693" s="100"/>
    </x:row>
    <x:row r="2694" spans="1:14" s="5" customFormat="1" ht="19.5" customHeight="1">
      <x:c r="A2694" s="101" t="s">
        <x:v>249</x:v>
      </x:c>
      <x:c r="B2694" s="101"/>
      <x:c r="C2694" s="102">
        <x:v>3.7919999999999998</x:v>
      </x:c>
      <x:c r="D2694" s="103" t="s">
        <x:v>291</x:v>
      </x:c>
      <x:c r="E2694" s="104">
        <x:f>E2682</x:f>
        <x:v>2864</x:v>
      </x:c>
      <x:c r="F2694" s="104">
        <x:f>INT(C2694*E2694)</x:f>
        <x:v>10860</x:v>
      </x:c>
      <x:c r="G2694" s="111"/>
      <x:c r="H2694" s="104"/>
      <x:c r="I2694" s="111"/>
      <x:c r="J2694" s="104"/>
      <x:c r="K2694" s="104">
        <x:f t="shared" si="467"/>
        <x:v>2864</x:v>
      </x:c>
      <x:c r="L2694" s="104">
        <x:f t="shared" si="468"/>
        <x:v>10860</x:v>
      </x:c>
      <x:c r="M2694" s="104"/>
      <x:c r="N2694" s="100"/>
    </x:row>
    <x:row r="2695" spans="1:14" s="5" customFormat="1" ht="19.5" customHeight="1">
      <x:c r="A2695" s="101" t="s">
        <x:v>822</x:v>
      </x:c>
      <x:c r="B2695" s="101" t="str">
        <x:f>B2683</x:f>
        <x:v>타이어크레인 50톤</x:v>
      </x:c>
      <x:c r="C2695" s="102">
        <x:v>1</x:v>
      </x:c>
      <x:c r="D2695" s="103" t="s">
        <x:v>196</x:v>
      </x:c>
      <x:c r="E2695" s="115">
        <x:f>기계단가산출목록!F19</x:f>
        <x:v>2911</x:v>
      </x:c>
      <x:c r="F2695" s="104">
        <x:f>INT(C2695*E2695)</x:f>
        <x:v>2911</x:v>
      </x:c>
      <x:c r="G2695" s="115">
        <x:f>기계단가산출목록!G19</x:f>
        <x:v>5849</x:v>
      </x:c>
      <x:c r="H2695" s="104">
        <x:f>INT(C2695*G2695)</x:f>
        <x:v>5849</x:v>
      </x:c>
      <x:c r="I2695" s="115">
        <x:f>기계단가산출목록!H19</x:f>
        <x:v>10308</x:v>
      </x:c>
      <x:c r="J2695" s="104">
        <x:f>INT(C2695*I2695)</x:f>
        <x:v>10308</x:v>
      </x:c>
      <x:c r="K2695" s="104">
        <x:f t="shared" si="467"/>
        <x:v>19068</x:v>
      </x:c>
      <x:c r="L2695" s="104">
        <x:f t="shared" si="468"/>
        <x:v>19068</x:v>
      </x:c>
      <x:c r="M2695" s="104"/>
      <x:c r="N2695" s="100"/>
    </x:row>
    <x:row r="2696" spans="1:14" s="5" customFormat="1" ht="19.5" customHeight="1">
      <x:c r="A2696" s="101" t="s">
        <x:v>540</x:v>
      </x:c>
      <x:c r="B2696" s="101" t="s">
        <x:v>40</x:v>
      </x:c>
      <x:c r="C2696" s="102">
        <x:v>1</x:v>
      </x:c>
      <x:c r="D2696" s="103" t="s">
        <x:v>196</x:v>
      </x:c>
      <x:c r="E2696" s="115">
        <x:f>기계단가산출목록!F41</x:f>
        <x:v>29727</x:v>
      </x:c>
      <x:c r="F2696" s="104">
        <x:f>INT(C2696*E2696)</x:f>
        <x:v>29727</x:v>
      </x:c>
      <x:c r="G2696" s="115">
        <x:f>기계단가산출목록!G41</x:f>
        <x:v>32495</x:v>
      </x:c>
      <x:c r="H2696" s="104">
        <x:f>INT(C2696*G2696)</x:f>
        <x:v>32495</x:v>
      </x:c>
      <x:c r="I2696" s="115">
        <x:f>기계단가산출목록!H41</x:f>
        <x:v>17238</x:v>
      </x:c>
      <x:c r="J2696" s="104">
        <x:f>INT(C2696*I2696)</x:f>
        <x:v>17238</x:v>
      </x:c>
      <x:c r="K2696" s="104">
        <x:f t="shared" si="467"/>
        <x:v>79460</x:v>
      </x:c>
      <x:c r="L2696" s="104">
        <x:f t="shared" si="468"/>
        <x:v>79460</x:v>
      </x:c>
      <x:c r="M2696" s="104"/>
      <x:c r="N2696" s="100"/>
    </x:row>
    <x:row r="2697" spans="1:14" s="5" customFormat="1" ht="19.5" customHeight="1">
      <x:c r="A2697" s="101" t="s">
        <x:v>533</x:v>
      </x:c>
      <x:c r="B2697" s="101"/>
      <x:c r="C2697" s="102"/>
      <x:c r="D2697" s="103"/>
      <x:c r="E2697" s="104"/>
      <x:c r="F2697" s="104">
        <x:f>SUM(F2688:F2696)</x:f>
        <x:v>58730</x:v>
      </x:c>
      <x:c r="G2697" s="104"/>
      <x:c r="H2697" s="104">
        <x:f>SUM(H2688:H2696)</x:f>
        <x:v>1637761</x:v>
      </x:c>
      <x:c r="I2697" s="104"/>
      <x:c r="J2697" s="104">
        <x:f>SUM(J2688:J2696)</x:f>
        <x:v>35484</x:v>
      </x:c>
      <x:c r="K2697" s="104"/>
      <x:c r="L2697" s="104">
        <x:f>SUM(F2697,H2697,J2697)</x:f>
        <x:v>1731975</x:v>
      </x:c>
      <x:c r="M2697" s="104"/>
      <x:c r="N2697" s="100"/>
    </x:row>
    <x:row r="2698" spans="1:14" s="5" customFormat="1" ht="19.5" customHeight="1">
      <x:c r="A2698" s="105"/>
      <x:c r="B2698" s="105"/>
      <x:c r="C2698" s="106"/>
      <x:c r="D2698" s="107"/>
      <x:c r="E2698" s="108"/>
      <x:c r="F2698" s="108"/>
      <x:c r="G2698" s="108"/>
      <x:c r="H2698" s="108"/>
      <x:c r="I2698" s="108"/>
      <x:c r="J2698" s="108"/>
      <x:c r="K2698" s="108"/>
      <x:c r="L2698" s="108"/>
      <x:c r="M2698" s="108"/>
      <x:c r="N2698" s="100"/>
    </x:row>
    <x:row r="2699" spans="1:14" s="5" customFormat="1" ht="35.850000000000001">
      <x:c r="A2699" s="113" t="s">
        <x:v>959</x:v>
      </x:c>
      <x:c r="B2699" s="96" t="s">
        <x:v>209</x:v>
      </x:c>
      <x:c r="C2699" s="97"/>
      <x:c r="D2699" s="98" t="s">
        <x:v>148</x:v>
      </x:c>
      <x:c r="E2699" s="99"/>
      <x:c r="F2699" s="99"/>
      <x:c r="G2699" s="99"/>
      <x:c r="H2699" s="99"/>
      <x:c r="I2699" s="99"/>
      <x:c r="J2699" s="99"/>
      <x:c r="K2699" s="99"/>
      <x:c r="L2699" s="99"/>
      <x:c r="M2699" s="99"/>
      <x:c r="N2699" s="100"/>
    </x:row>
    <x:row r="2700" spans="1:14" s="5" customFormat="1" ht="19.5" customHeight="1">
      <x:c r="A2700" s="101" t="s">
        <x:v>153</x:v>
      </x:c>
      <x:c r="B2700" s="101" t="s">
        <x:v>662</x:v>
      </x:c>
      <x:c r="C2700" s="102">
        <x:v>1.3799999999999999</x:v>
      </x:c>
      <x:c r="D2700" s="103" t="s">
        <x:v>250</x:v>
      </x:c>
      <x:c r="E2700" s="104"/>
      <x:c r="F2700" s="104"/>
      <x:c r="G2700" s="104">
        <x:f>G2688</x:f>
        <x:v>189749</x:v>
      </x:c>
      <x:c r="H2700" s="104">
        <x:f>INT(C2700*G2700)</x:f>
        <x:v>261853</x:v>
      </x:c>
      <x:c r="I2700" s="104"/>
      <x:c r="J2700" s="104"/>
      <x:c r="K2700" s="104">
        <x:f t="shared" ref="K2700:K2708" si="469">SUM(E2700,G2700,I2700)</x:f>
        <x:v>189749</x:v>
      </x:c>
      <x:c r="L2700" s="104">
        <x:f t="shared" ref="L2700:L2708" si="470">SUM(F2700,H2700,J2700)</x:f>
        <x:v>261853</x:v>
      </x:c>
      <x:c r="M2700" s="104"/>
      <x:c r="N2700" s="100"/>
    </x:row>
    <x:row r="2701" spans="1:14" s="5" customFormat="1" ht="19.5" customHeight="1">
      <x:c r="A2701" s="101" t="s">
        <x:v>862</x:v>
      </x:c>
      <x:c r="B2701" s="101" t="s">
        <x:v>662</x:v>
      </x:c>
      <x:c r="C2701" s="102">
        <x:v>0.20999999999999999</x:v>
      </x:c>
      <x:c r="D2701" s="103" t="s">
        <x:v>250</x:v>
      </x:c>
      <x:c r="E2701" s="104"/>
      <x:c r="F2701" s="104"/>
      <x:c r="G2701" s="104">
        <x:f>G2689</x:f>
        <x:v>148510</x:v>
      </x:c>
      <x:c r="H2701" s="104">
        <x:f>INT(C2701*G2701)</x:f>
        <x:v>31187</x:v>
      </x:c>
      <x:c r="I2701" s="104"/>
      <x:c r="J2701" s="104"/>
      <x:c r="K2701" s="104">
        <x:f t="shared" si="469"/>
        <x:v>148510</x:v>
      </x:c>
      <x:c r="L2701" s="104">
        <x:f t="shared" si="470"/>
        <x:v>31187</x:v>
      </x:c>
      <x:c r="M2701" s="104"/>
      <x:c r="N2701" s="100"/>
    </x:row>
    <x:row r="2702" spans="1:14" s="5" customFormat="1" ht="19.5" customHeight="1">
      <x:c r="A2702" s="101" t="s">
        <x:v>244</x:v>
      </x:c>
      <x:c r="B2702" s="101"/>
      <x:c r="C2702" s="102">
        <x:v>1.877</x:v>
      </x:c>
      <x:c r="D2702" s="103" t="s">
        <x:v>250</x:v>
      </x:c>
      <x:c r="E2702" s="104"/>
      <x:c r="F2702" s="104"/>
      <x:c r="G2702" s="104">
        <x:f>G2690</x:f>
        <x:v>213333</x:v>
      </x:c>
      <x:c r="H2702" s="104">
        <x:f>INT(C2702*G2702)</x:f>
        <x:v>400426</x:v>
      </x:c>
      <x:c r="I2702" s="104"/>
      <x:c r="J2702" s="104"/>
      <x:c r="K2702" s="104">
        <x:f t="shared" si="469"/>
        <x:v>213333</x:v>
      </x:c>
      <x:c r="L2702" s="104">
        <x:f t="shared" si="470"/>
        <x:v>400426</x:v>
      </x:c>
      <x:c r="M2702" s="104"/>
      <x:c r="N2702" s="100"/>
    </x:row>
    <x:row r="2703" spans="1:14" s="5" customFormat="1" ht="19.5" customHeight="1">
      <x:c r="A2703" s="101" t="s">
        <x:v>862</x:v>
      </x:c>
      <x:c r="B2703" s="101" t="s">
        <x:v>648</x:v>
      </x:c>
      <x:c r="C2703" s="102">
        <x:v>7.508</x:v>
      </x:c>
      <x:c r="D2703" s="103" t="s">
        <x:v>250</x:v>
      </x:c>
      <x:c r="E2703" s="104"/>
      <x:c r="F2703" s="104"/>
      <x:c r="G2703" s="104">
        <x:f>G2691</x:f>
        <x:v>148510</x:v>
      </x:c>
      <x:c r="H2703" s="104">
        <x:f>INT(C2703*G2703)</x:f>
        <x:v>1115013</x:v>
      </x:c>
      <x:c r="I2703" s="104"/>
      <x:c r="J2703" s="104"/>
      <x:c r="K2703" s="104">
        <x:f t="shared" si="469"/>
        <x:v>148510</x:v>
      </x:c>
      <x:c r="L2703" s="104">
        <x:f t="shared" si="470"/>
        <x:v>1115013</x:v>
      </x:c>
      <x:c r="M2703" s="104"/>
      <x:c r="N2703" s="100"/>
    </x:row>
    <x:row r="2704" spans="1:14" s="5" customFormat="1" ht="19.5" customHeight="1">
      <x:c r="A2704" s="101" t="s">
        <x:v>417</x:v>
      </x:c>
      <x:c r="B2704" s="101"/>
      <x:c r="C2704" s="102">
        <x:v>15.019</x:v>
      </x:c>
      <x:c r="D2704" s="103" t="s">
        <x:v>220</x:v>
      </x:c>
      <x:c r="E2704" s="104"/>
      <x:c r="F2704" s="104"/>
      <x:c r="G2704" s="104"/>
      <x:c r="H2704" s="104"/>
      <x:c r="I2704" s="104">
        <x:f>I2692</x:f>
        <x:v>607</x:v>
      </x:c>
      <x:c r="J2704" s="104">
        <x:f>INT(C2704*I2704)</x:f>
        <x:v>9116</x:v>
      </x:c>
      <x:c r="K2704" s="104">
        <x:f t="shared" si="469"/>
        <x:v>607</x:v>
      </x:c>
      <x:c r="L2704" s="104">
        <x:f t="shared" si="470"/>
        <x:v>9116</x:v>
      </x:c>
      <x:c r="M2704" s="104"/>
      <x:c r="N2704" s="100"/>
    </x:row>
    <x:row r="2705" spans="1:14" s="5" customFormat="1" ht="19.5" customHeight="1">
      <x:c r="A2705" s="101" t="s">
        <x:v>330</x:v>
      </x:c>
      <x:c r="B2705" s="101"/>
      <x:c r="C2705" s="101">
        <x:v>10.513</x:v>
      </x:c>
      <x:c r="D2705" s="103" t="s">
        <x:v>291</x:v>
      </x:c>
      <x:c r="E2705" s="104">
        <x:f>E2693</x:f>
        <x:v>1664</x:v>
      </x:c>
      <x:c r="F2705" s="104">
        <x:f>INT(C2705*E2705)</x:f>
        <x:v>17493</x:v>
      </x:c>
      <x:c r="G2705" s="104"/>
      <x:c r="H2705" s="104"/>
      <x:c r="I2705" s="104"/>
      <x:c r="J2705" s="104"/>
      <x:c r="K2705" s="104">
        <x:f t="shared" si="469"/>
        <x:v>1664</x:v>
      </x:c>
      <x:c r="L2705" s="104">
        <x:f t="shared" si="470"/>
        <x:v>17493</x:v>
      </x:c>
      <x:c r="M2705" s="104"/>
      <x:c r="N2705" s="100"/>
    </x:row>
    <x:row r="2706" spans="1:14" s="5" customFormat="1" ht="19.5" customHeight="1">
      <x:c r="A2706" s="101" t="s">
        <x:v>249</x:v>
      </x:c>
      <x:c r="B2706" s="101"/>
      <x:c r="C2706" s="102">
        <x:v>4.3550000000000004</x:v>
      </x:c>
      <x:c r="D2706" s="103" t="s">
        <x:v>291</x:v>
      </x:c>
      <x:c r="E2706" s="104">
        <x:f>E2694</x:f>
        <x:v>2864</x:v>
      </x:c>
      <x:c r="F2706" s="104">
        <x:f>INT(C2706*E2706)</x:f>
        <x:v>12472</x:v>
      </x:c>
      <x:c r="G2706" s="111"/>
      <x:c r="H2706" s="104"/>
      <x:c r="I2706" s="111"/>
      <x:c r="J2706" s="104"/>
      <x:c r="K2706" s="104">
        <x:f t="shared" si="469"/>
        <x:v>2864</x:v>
      </x:c>
      <x:c r="L2706" s="104">
        <x:f t="shared" si="470"/>
        <x:v>12472</x:v>
      </x:c>
      <x:c r="M2706" s="104"/>
      <x:c r="N2706" s="100"/>
    </x:row>
    <x:row r="2707" spans="1:14" s="5" customFormat="1" ht="19.5" customHeight="1">
      <x:c r="A2707" s="101" t="s">
        <x:v>822</x:v>
      </x:c>
      <x:c r="B2707" s="101" t="str">
        <x:f>B2695</x:f>
        <x:v>타이어크레인 50톤</x:v>
      </x:c>
      <x:c r="C2707" s="102">
        <x:v>1</x:v>
      </x:c>
      <x:c r="D2707" s="103" t="s">
        <x:v>196</x:v>
      </x:c>
      <x:c r="E2707" s="115">
        <x:f>기계단가산출목록!F19</x:f>
        <x:v>2911</x:v>
      </x:c>
      <x:c r="F2707" s="104">
        <x:f>INT(C2707*E2707)</x:f>
        <x:v>2911</x:v>
      </x:c>
      <x:c r="G2707" s="115">
        <x:f>기계단가산출목록!G19</x:f>
        <x:v>5849</x:v>
      </x:c>
      <x:c r="H2707" s="104">
        <x:f>INT(C2707*G2707)</x:f>
        <x:v>5849</x:v>
      </x:c>
      <x:c r="I2707" s="115">
        <x:f>기계단가산출목록!H19</x:f>
        <x:v>10308</x:v>
      </x:c>
      <x:c r="J2707" s="104">
        <x:f>INT(C2707*I2707)</x:f>
        <x:v>10308</x:v>
      </x:c>
      <x:c r="K2707" s="104">
        <x:f t="shared" si="469"/>
        <x:v>19068</x:v>
      </x:c>
      <x:c r="L2707" s="104">
        <x:f t="shared" si="470"/>
        <x:v>19068</x:v>
      </x:c>
      <x:c r="M2707" s="104"/>
      <x:c r="N2707" s="100"/>
    </x:row>
    <x:row r="2708" spans="1:14" s="5" customFormat="1" ht="19.5" customHeight="1">
      <x:c r="A2708" s="101" t="s">
        <x:v>540</x:v>
      </x:c>
      <x:c r="B2708" s="101" t="str">
        <x:f>B2195</x:f>
        <x:v>300톤트럭트레일, 10km</x:v>
      </x:c>
      <x:c r="C2708" s="102">
        <x:v>1</x:v>
      </x:c>
      <x:c r="D2708" s="103" t="s">
        <x:v>196</x:v>
      </x:c>
      <x:c r="E2708" s="115">
        <x:f>기계단가산출목록!F41</x:f>
        <x:v>29727</x:v>
      </x:c>
      <x:c r="F2708" s="104">
        <x:f>INT(C2708*E2708)</x:f>
        <x:v>29727</x:v>
      </x:c>
      <x:c r="G2708" s="115">
        <x:f>기계단가산출목록!G41</x:f>
        <x:v>32495</x:v>
      </x:c>
      <x:c r="H2708" s="104">
        <x:f>INT(C2708*G2708)</x:f>
        <x:v>32495</x:v>
      </x:c>
      <x:c r="I2708" s="115">
        <x:f>기계단가산출목록!H41</x:f>
        <x:v>17238</x:v>
      </x:c>
      <x:c r="J2708" s="104">
        <x:f>INT(C2708*I2708)</x:f>
        <x:v>17238</x:v>
      </x:c>
      <x:c r="K2708" s="104">
        <x:f t="shared" si="469"/>
        <x:v>79460</x:v>
      </x:c>
      <x:c r="L2708" s="104">
        <x:f t="shared" si="470"/>
        <x:v>79460</x:v>
      </x:c>
      <x:c r="M2708" s="104"/>
      <x:c r="N2708" s="100"/>
    </x:row>
    <x:row r="2709" spans="1:14" s="5" customFormat="1" ht="19.5" customHeight="1">
      <x:c r="A2709" s="101" t="s">
        <x:v>533</x:v>
      </x:c>
      <x:c r="B2709" s="101"/>
      <x:c r="C2709" s="102"/>
      <x:c r="D2709" s="103"/>
      <x:c r="E2709" s="104"/>
      <x:c r="F2709" s="104">
        <x:f>SUM(F2700:F2708)</x:f>
        <x:v>62603</x:v>
      </x:c>
      <x:c r="G2709" s="104"/>
      <x:c r="H2709" s="104">
        <x:f>SUM(H2700:H2708)</x:f>
        <x:v>1846823</x:v>
      </x:c>
      <x:c r="I2709" s="104"/>
      <x:c r="J2709" s="104">
        <x:f>SUM(J2700:J2708)</x:f>
        <x:v>36662</x:v>
      </x:c>
      <x:c r="K2709" s="104"/>
      <x:c r="L2709" s="104">
        <x:f>SUM(F2709,H2709,J2709)</x:f>
        <x:v>1946088</x:v>
      </x:c>
      <x:c r="M2709" s="104"/>
      <x:c r="N2709" s="100"/>
    </x:row>
    <x:row r="2710" spans="1:14" s="5" customFormat="1" ht="19.5" customHeight="1">
      <x:c r="A2710" s="105"/>
      <x:c r="B2710" s="105"/>
      <x:c r="C2710" s="106"/>
      <x:c r="D2710" s="107"/>
      <x:c r="E2710" s="108"/>
      <x:c r="F2710" s="108"/>
      <x:c r="G2710" s="108"/>
      <x:c r="H2710" s="108"/>
      <x:c r="I2710" s="108"/>
      <x:c r="J2710" s="108"/>
      <x:c r="K2710" s="108"/>
      <x:c r="L2710" s="108"/>
      <x:c r="M2710" s="108"/>
      <x:c r="N2710" s="100"/>
    </x:row>
    <x:row r="2711" spans="1:14" s="5" customFormat="1" ht="35.850000000000001">
      <x:c r="A2711" s="113" t="s">
        <x:v>973</x:v>
      </x:c>
      <x:c r="B2711" s="96"/>
      <x:c r="C2711" s="97"/>
      <x:c r="D2711" s="98" t="s">
        <x:v>265</x:v>
      </x:c>
      <x:c r="E2711" s="99"/>
      <x:c r="F2711" s="99"/>
      <x:c r="G2711" s="99"/>
      <x:c r="H2711" s="99"/>
      <x:c r="I2711" s="99"/>
      <x:c r="J2711" s="99"/>
      <x:c r="K2711" s="99"/>
      <x:c r="L2711" s="99"/>
      <x:c r="M2711" s="99"/>
      <x:c r="N2711" s="100"/>
    </x:row>
    <x:row r="2712" spans="1:14" s="5" customFormat="1" ht="19.5" customHeight="1">
      <x:c r="A2712" s="101" t="s">
        <x:v>902</x:v>
      </x:c>
      <x:c r="B2712" s="101"/>
      <x:c r="C2712" s="102">
        <x:v>1</x:v>
      </x:c>
      <x:c r="D2712" s="116" t="s">
        <x:v>265</x:v>
      </x:c>
      <x:c r="E2712" s="104">
        <x:f>자재단가표!D14</x:f>
        <x:v>8000</x:v>
      </x:c>
      <x:c r="F2712" s="104">
        <x:f>INT(C2712*E2712)</x:f>
        <x:v>8000</x:v>
      </x:c>
      <x:c r="G2712" s="104"/>
      <x:c r="H2712" s="104"/>
      <x:c r="I2712" s="104"/>
      <x:c r="J2712" s="104"/>
      <x:c r="K2712" s="104">
        <x:f t="shared" ref="K2712:L2716" si="471">SUM(E2712,G2712,I2712)</x:f>
        <x:v>8000</x:v>
      </x:c>
      <x:c r="L2712" s="104">
        <x:f t="shared" si="471"/>
        <x:v>8000</x:v>
      </x:c>
      <x:c r="M2712" s="104"/>
      <x:c r="N2712" s="100"/>
    </x:row>
    <x:row r="2713" spans="1:14" s="5" customFormat="1" ht="18" customHeight="1">
      <x:c r="A2713" s="101" t="s">
        <x:v>264</x:v>
      </x:c>
      <x:c r="B2713" s="101" t="s">
        <x:v>800</x:v>
      </x:c>
      <x:c r="C2713" s="102">
        <x:v>0.10000000000000001</x:v>
      </x:c>
      <x:c r="D2713" s="103" t="s">
        <x:v>303</x:v>
      </x:c>
      <x:c r="E2713" s="104">
        <x:f>자재단가표!D15</x:f>
        <x:v>30000</x:v>
      </x:c>
      <x:c r="F2713" s="104">
        <x:f>INT(C2713*E2713)</x:f>
        <x:v>3000</x:v>
      </x:c>
      <x:c r="G2713" s="104"/>
      <x:c r="H2713" s="104"/>
      <x:c r="I2713" s="104"/>
      <x:c r="J2713" s="104"/>
      <x:c r="K2713" s="104">
        <x:f t="shared" si="471"/>
        <x:v>30000</x:v>
      </x:c>
      <x:c r="L2713" s="104">
        <x:f t="shared" si="471"/>
        <x:v>3000</x:v>
      </x:c>
      <x:c r="M2713" s="104"/>
      <x:c r="N2713" s="100"/>
    </x:row>
    <x:row r="2714" spans="1:14" s="5" customFormat="1" ht="19.5" customHeight="1">
      <x:c r="A2714" s="101" t="s">
        <x:v>748</x:v>
      </x:c>
      <x:c r="B2714" s="101" t="s">
        <x:v>86</x:v>
      </x:c>
      <x:c r="C2714" s="102">
        <x:v>0.005</x:v>
      </x:c>
      <x:c r="D2714" s="103" t="s">
        <x:v>266</x:v>
      </x:c>
      <x:c r="E2714" s="104">
        <x:f>자재단가표!D7</x:f>
        <x:v>400</x:v>
      </x:c>
      <x:c r="F2714" s="104">
        <x:f>INT(C2714*E2714)</x:f>
        <x:v>2</x:v>
      </x:c>
      <x:c r="G2714" s="104"/>
      <x:c r="H2714" s="104"/>
      <x:c r="I2714" s="104"/>
      <x:c r="J2714" s="104"/>
      <x:c r="K2714" s="104">
        <x:f t="shared" si="471"/>
        <x:v>400</x:v>
      </x:c>
      <x:c r="L2714" s="104">
        <x:f t="shared" si="471"/>
        <x:v>2</x:v>
      </x:c>
      <x:c r="M2714" s="104"/>
      <x:c r="N2714" s="100"/>
    </x:row>
    <x:row r="2715" spans="1:14" s="5" customFormat="1" ht="19.5" customHeight="1">
      <x:c r="A2715" s="101" t="s">
        <x:v>712</x:v>
      </x:c>
      <x:c r="B2715" s="101" t="s">
        <x:v>428</x:v>
      </x:c>
      <x:c r="C2715" s="102">
        <x:v>0.014000000000000001</x:v>
      </x:c>
      <x:c r="D2715" s="103" t="s">
        <x:v>250</x:v>
      </x:c>
      <x:c r="E2715" s="104"/>
      <x:c r="F2715" s="104"/>
      <x:c r="G2715" s="104">
        <x:f>노임단가표!F3</x:f>
        <x:v>187435</x:v>
      </x:c>
      <x:c r="H2715" s="104">
        <x:f>INT(C2715*G2715)</x:f>
        <x:v>2624</x:v>
      </x:c>
      <x:c r="I2715" s="104"/>
      <x:c r="J2715" s="104"/>
      <x:c r="K2715" s="104">
        <x:f t="shared" si="471"/>
        <x:v>187435</x:v>
      </x:c>
      <x:c r="L2715" s="104">
        <x:f t="shared" si="471"/>
        <x:v>2624</x:v>
      </x:c>
      <x:c r="M2715" s="104"/>
      <x:c r="N2715" s="100"/>
    </x:row>
    <x:row r="2716" spans="1:14" s="5" customFormat="1" ht="19.5" customHeight="1">
      <x:c r="A2716" s="101" t="s">
        <x:v>862</x:v>
      </x:c>
      <x:c r="B2716" s="101" t="s">
        <x:v>428</x:v>
      </x:c>
      <x:c r="C2716" s="102">
        <x:v>0.0029999999999999999</x:v>
      </x:c>
      <x:c r="D2716" s="103" t="s">
        <x:v>250</x:v>
      </x:c>
      <x:c r="E2716" s="104"/>
      <x:c r="F2716" s="104"/>
      <x:c r="G2716" s="104">
        <x:f>노임단가표!D3</x:f>
        <x:v>148510</x:v>
      </x:c>
      <x:c r="H2716" s="104">
        <x:f>INT(C2716*G2716)</x:f>
        <x:v>445</x:v>
      </x:c>
      <x:c r="I2716" s="104"/>
      <x:c r="J2716" s="104">
        <x:f>INT(C2716*I2716)</x:f>
        <x:v>0</x:v>
      </x:c>
      <x:c r="K2716" s="104">
        <x:f t="shared" si="471"/>
        <x:v>148510</x:v>
      </x:c>
      <x:c r="L2716" s="104">
        <x:f t="shared" si="471"/>
        <x:v>445</x:v>
      </x:c>
      <x:c r="M2716" s="104"/>
      <x:c r="N2716" s="100"/>
    </x:row>
    <x:row r="2717" spans="1:14" s="5" customFormat="1" ht="19.5" customHeight="1">
      <x:c r="A2717" s="101" t="s">
        <x:v>862</x:v>
      </x:c>
      <x:c r="B2717" s="101" t="s">
        <x:v>318</x:v>
      </x:c>
      <x:c r="C2717" s="102">
        <x:v>0.005</x:v>
      </x:c>
      <x:c r="D2717" s="103" t="s">
        <x:v>250</x:v>
      </x:c>
      <x:c r="E2717" s="104"/>
      <x:c r="F2717" s="104"/>
      <x:c r="G2717" s="104">
        <x:f>노임단가표!D3</x:f>
        <x:v>148510</x:v>
      </x:c>
      <x:c r="H2717" s="104">
        <x:f>INT(C2717*G2717)</x:f>
        <x:v>742</x:v>
      </x:c>
      <x:c r="I2717" s="104"/>
      <x:c r="J2717" s="104"/>
      <x:c r="K2717" s="104">
        <x:f t="shared" ref="K2717:K2718" si="472">SUM(E2717,G2717,I2717)</x:f>
        <x:v>148510</x:v>
      </x:c>
      <x:c r="L2717" s="104">
        <x:f t="shared" ref="L2717:L2718" si="473">SUM(F2717,H2717,J2717)</x:f>
        <x:v>742</x:v>
      </x:c>
      <x:c r="M2717" s="104"/>
      <x:c r="N2717" s="100"/>
    </x:row>
    <x:row r="2718" spans="1:14" s="5" customFormat="1" ht="19.5" customHeight="1">
      <x:c r="A2718" s="101" t="s">
        <x:v>227</x:v>
      </x:c>
      <x:c r="B2718" s="101" t="s">
        <x:v>660</x:v>
      </x:c>
      <x:c r="C2718" s="102">
        <x:v>0.031</x:v>
      </x:c>
      <x:c r="D2718" s="103" t="s">
        <x:v>220</x:v>
      </x:c>
      <x:c r="E2718" s="104">
        <x:f>건설기계목록!E19</x:f>
        <x:v>0</x:v>
      </x:c>
      <x:c r="F2718" s="104">
        <x:f>INT(C2718*E2718)</x:f>
        <x:v>0</x:v>
      </x:c>
      <x:c r="G2718" s="104">
        <x:f>건설기계목록!F19</x:f>
        <x:v>0</x:v>
      </x:c>
      <x:c r="H2718" s="104">
        <x:f>INT(C2718*G2718)</x:f>
        <x:v>0</x:v>
      </x:c>
      <x:c r="I2718" s="104">
        <x:f>건설기계목록!G19</x:f>
        <x:v>607</x:v>
      </x:c>
      <x:c r="J2718" s="104">
        <x:f>INT(C2718*I2718)</x:f>
        <x:v>18</x:v>
      </x:c>
      <x:c r="K2718" s="104">
        <x:f t="shared" si="472"/>
        <x:v>607</x:v>
      </x:c>
      <x:c r="L2718" s="104">
        <x:f t="shared" si="473"/>
        <x:v>18</x:v>
      </x:c>
      <x:c r="M2718" s="104"/>
      <x:c r="N2718" s="100"/>
    </x:row>
    <x:row r="2719" spans="1:14" s="5" customFormat="1" ht="19.5" customHeight="1">
      <x:c r="A2719" s="101" t="s">
        <x:v>533</x:v>
      </x:c>
      <x:c r="B2719" s="101"/>
      <x:c r="C2719" s="102"/>
      <x:c r="D2719" s="103"/>
      <x:c r="E2719" s="104"/>
      <x:c r="F2719" s="104">
        <x:f>SUM(F2712:F2718)</x:f>
        <x:v>11002</x:v>
      </x:c>
      <x:c r="G2719" s="104"/>
      <x:c r="H2719" s="104">
        <x:f>SUM(H2712:H2718)</x:f>
        <x:v>3811</x:v>
      </x:c>
      <x:c r="I2719" s="104"/>
      <x:c r="J2719" s="104">
        <x:f>SUM(J2712:J2718)</x:f>
        <x:v>18</x:v>
      </x:c>
      <x:c r="K2719" s="104"/>
      <x:c r="L2719" s="104">
        <x:f>SUM(F2719,H2719,J2719)</x:f>
        <x:v>14831</x:v>
      </x:c>
      <x:c r="M2719" s="104"/>
      <x:c r="N2719" s="100"/>
    </x:row>
    <x:row r="2720" spans="1:14" s="5" customFormat="1" ht="19.5" customHeight="1">
      <x:c r="A2720" s="105"/>
      <x:c r="B2720" s="105"/>
      <x:c r="C2720" s="106"/>
      <x:c r="D2720" s="107"/>
      <x:c r="E2720" s="108"/>
      <x:c r="F2720" s="108"/>
      <x:c r="G2720" s="108"/>
      <x:c r="H2720" s="108"/>
      <x:c r="I2720" s="108"/>
      <x:c r="J2720" s="108"/>
      <x:c r="K2720" s="108"/>
      <x:c r="L2720" s="108"/>
      <x:c r="M2720" s="108"/>
      <x:c r="N2720" s="100"/>
    </x:row>
    <x:row r="2721" spans="1:14" s="5" customFormat="1" ht="18.75" customHeight="1">
      <x:c r="A2721" s="113" t="s">
        <x:v>1501</x:v>
      </x:c>
      <x:c r="B2721" s="96" t="s">
        <x:v>271</x:v>
      </x:c>
      <x:c r="C2721" s="97"/>
      <x:c r="D2721" s="98" t="s">
        <x:v>265</x:v>
      </x:c>
      <x:c r="E2721" s="99"/>
      <x:c r="F2721" s="99"/>
      <x:c r="G2721" s="99"/>
      <x:c r="H2721" s="99"/>
      <x:c r="I2721" s="99"/>
      <x:c r="J2721" s="99"/>
      <x:c r="K2721" s="99"/>
      <x:c r="L2721" s="99"/>
      <x:c r="M2721" s="99"/>
      <x:c r="N2721" s="100"/>
    </x:row>
    <x:row r="2722" spans="1:14" s="5" customFormat="1" ht="19.5" customHeight="1">
      <x:c r="A2722" s="101" t="s">
        <x:v>254</x:v>
      </x:c>
      <x:c r="B2722" s="101" t="s">
        <x:v>55</x:v>
      </x:c>
      <x:c r="C2722" s="102">
        <x:v>11</x:v>
      </x:c>
      <x:c r="D2722" s="103" t="s">
        <x:v>219</x:v>
      </x:c>
      <x:c r="E2722" s="104">
        <x:f>자재단가표!D16</x:f>
        <x:v>450</x:v>
      </x:c>
      <x:c r="F2722" s="104">
        <x:f>INT(C2722*E2722)</x:f>
        <x:v>4950</x:v>
      </x:c>
      <x:c r="G2722" s="104"/>
      <x:c r="H2722" s="104"/>
      <x:c r="I2722" s="104"/>
      <x:c r="J2722" s="104"/>
      <x:c r="K2722" s="104">
        <x:f t="shared" ref="K2722:L2724" si="474">SUM(E2722,G2722,I2722)</x:f>
        <x:v>450</x:v>
      </x:c>
      <x:c r="L2722" s="104">
        <x:f t="shared" si="474"/>
        <x:v>4950</x:v>
      </x:c>
      <x:c r="M2722" s="104"/>
      <x:c r="N2722" s="100"/>
    </x:row>
    <x:row r="2723" spans="1:14" s="5" customFormat="1" ht="19.5" customHeight="1">
      <x:c r="A2723" s="101" t="s">
        <x:v>153</x:v>
      </x:c>
      <x:c r="B2723" s="101"/>
      <x:c r="C2723" s="112">
        <x:v>0.009900000000000001</x:v>
      </x:c>
      <x:c r="D2723" s="103" t="s">
        <x:v>250</x:v>
      </x:c>
      <x:c r="E2723" s="104"/>
      <x:c r="F2723" s="104"/>
      <x:c r="G2723" s="104">
        <x:f>노임단가표!B3</x:f>
        <x:v>189749</x:v>
      </x:c>
      <x:c r="H2723" s="104">
        <x:f>INT(C2723*G2723)</x:f>
        <x:v>1878</x:v>
      </x:c>
      <x:c r="I2723" s="104"/>
      <x:c r="J2723" s="104"/>
      <x:c r="K2723" s="104">
        <x:f t="shared" si="474"/>
        <x:v>189749</x:v>
      </x:c>
      <x:c r="L2723" s="104">
        <x:f t="shared" si="474"/>
        <x:v>1878</x:v>
      </x:c>
      <x:c r="M2723" s="104"/>
      <x:c r="N2723" s="100"/>
    </x:row>
    <x:row r="2724" spans="1:14" s="5" customFormat="1" ht="19.5" customHeight="1">
      <x:c r="A2724" s="101" t="s">
        <x:v>862</x:v>
      </x:c>
      <x:c r="B2724" s="101"/>
      <x:c r="C2724" s="112">
        <x:v>0.023099999999999998</x:v>
      </x:c>
      <x:c r="D2724" s="103" t="s">
        <x:v>250</x:v>
      </x:c>
      <x:c r="E2724" s="104"/>
      <x:c r="F2724" s="104"/>
      <x:c r="G2724" s="104">
        <x:f>노임단가표!D3</x:f>
        <x:v>148510</x:v>
      </x:c>
      <x:c r="H2724" s="104">
        <x:f>INT(C2724*G2724)</x:f>
        <x:v>3430</x:v>
      </x:c>
      <x:c r="I2724" s="104"/>
      <x:c r="J2724" s="104">
        <x:f>INT(C2724*I2724)</x:f>
        <x:v>0</x:v>
      </x:c>
      <x:c r="K2724" s="104">
        <x:f t="shared" si="474"/>
        <x:v>148510</x:v>
      </x:c>
      <x:c r="L2724" s="104">
        <x:f t="shared" si="474"/>
        <x:v>3430</x:v>
      </x:c>
      <x:c r="M2724" s="104"/>
      <x:c r="N2724" s="100"/>
    </x:row>
    <x:row r="2725" spans="1:14" s="5" customFormat="1" ht="19.5" customHeight="1">
      <x:c r="A2725" s="101" t="s">
        <x:v>533</x:v>
      </x:c>
      <x:c r="B2725" s="101"/>
      <x:c r="C2725" s="102"/>
      <x:c r="D2725" s="103"/>
      <x:c r="E2725" s="104"/>
      <x:c r="F2725" s="104">
        <x:f>SUM(F2722:F2724)</x:f>
        <x:v>4950</x:v>
      </x:c>
      <x:c r="G2725" s="104"/>
      <x:c r="H2725" s="104">
        <x:f>SUM(H2722:H2724)</x:f>
        <x:v>5308</x:v>
      </x:c>
      <x:c r="I2725" s="104"/>
      <x:c r="J2725" s="104">
        <x:f>SUM(J2722:J2724)</x:f>
        <x:v>0</x:v>
      </x:c>
      <x:c r="K2725" s="104"/>
      <x:c r="L2725" s="104">
        <x:f>SUM(F2725,H2725,J2725)</x:f>
        <x:v>10258</x:v>
      </x:c>
      <x:c r="M2725" s="104"/>
      <x:c r="N2725" s="100"/>
    </x:row>
    <x:row r="2726" spans="1:14" s="5" customFormat="1" ht="19.5" customHeight="1">
      <x:c r="A2726" s="105"/>
      <x:c r="B2726" s="105"/>
      <x:c r="C2726" s="106"/>
      <x:c r="D2726" s="107"/>
      <x:c r="E2726" s="108"/>
      <x:c r="F2726" s="108"/>
      <x:c r="G2726" s="108"/>
      <x:c r="H2726" s="108"/>
      <x:c r="I2726" s="108"/>
      <x:c r="J2726" s="108"/>
      <x:c r="K2726" s="108"/>
      <x:c r="L2726" s="108"/>
      <x:c r="M2726" s="108"/>
      <x:c r="N2726" s="100"/>
    </x:row>
    <x:row r="2727" spans="1:14" s="5" customFormat="1" ht="42.75" customHeight="1">
      <x:c r="A2727" s="113" t="s">
        <x:v>352</x:v>
      </x:c>
      <x:c r="B2727" s="96" t="str">
        <x:f>일위대가목록표!C222</x:f>
        <x:v>R4이하, 20km</x:v>
      </x:c>
      <x:c r="C2727" s="97"/>
      <x:c r="D2727" s="98" t="s">
        <x:v>148</x:v>
      </x:c>
      <x:c r="E2727" s="99"/>
      <x:c r="F2727" s="99"/>
      <x:c r="G2727" s="99"/>
      <x:c r="H2727" s="99"/>
      <x:c r="I2727" s="99"/>
      <x:c r="J2727" s="99"/>
      <x:c r="K2727" s="99"/>
      <x:c r="L2727" s="99"/>
      <x:c r="M2727" s="99"/>
      <x:c r="N2727" s="100"/>
    </x:row>
    <x:row r="2728" spans="1:14" s="5" customFormat="1" ht="19.5" customHeight="1">
      <x:c r="A2728" s="101" t="s">
        <x:v>1506</x:v>
      </x:c>
      <x:c r="B2728" s="101" t="s">
        <x:v>591</x:v>
      </x:c>
      <x:c r="C2728" s="102">
        <x:v>0.0005</x:v>
      </x:c>
      <x:c r="D2728" s="103" t="s">
        <x:v>305</x:v>
      </x:c>
      <x:c r="E2728" s="104"/>
      <x:c r="F2728" s="104">
        <x:f>INT(C2728*E2728)</x:f>
        <x:v>0</x:v>
      </x:c>
      <x:c r="G2728" s="104"/>
      <x:c r="H2728" s="104"/>
      <x:c r="I2728" s="104">
        <x:f>자재단가표!D17</x:f>
        <x:v>0</x:v>
      </x:c>
      <x:c r="J2728" s="104">
        <x:f>INT(C2728*I2728)</x:f>
        <x:v>0</x:v>
      </x:c>
      <x:c r="K2728" s="104">
        <x:f>SUM(E2728,G2728,I2728)</x:f>
        <x:v>0</x:v>
      </x:c>
      <x:c r="L2728" s="104">
        <x:f>SUM(F2728,H2728,J2728)</x:f>
        <x:v>0</x:v>
      </x:c>
      <x:c r="M2728" s="104"/>
      <x:c r="N2728" s="100"/>
    </x:row>
    <x:row r="2729" spans="1:14" s="5" customFormat="1" ht="19.5" customHeight="1">
      <x:c r="A2729" s="101" t="s">
        <x:v>533</x:v>
      </x:c>
      <x:c r="B2729" s="101"/>
      <x:c r="C2729" s="102"/>
      <x:c r="D2729" s="103"/>
      <x:c r="E2729" s="104"/>
      <x:c r="F2729" s="104">
        <x:f>SUM(F2728:F2728)</x:f>
        <x:v>0</x:v>
      </x:c>
      <x:c r="G2729" s="104"/>
      <x:c r="H2729" s="104">
        <x:f>SUM(H2728:H2728)</x:f>
        <x:v>0</x:v>
      </x:c>
      <x:c r="I2729" s="104"/>
      <x:c r="J2729" s="104">
        <x:f>SUM(J2728:J2728)</x:f>
        <x:v>0</x:v>
      </x:c>
      <x:c r="K2729" s="104"/>
      <x:c r="L2729" s="104">
        <x:f>SUM(F2729,H2729,J2729)</x:f>
        <x:v>0</x:v>
      </x:c>
      <x:c r="M2729" s="104"/>
      <x:c r="N2729" s="100"/>
    </x:row>
    <x:row r="2730" spans="1:14" s="5" customFormat="1" ht="19.5" customHeight="1">
      <x:c r="A2730" s="105"/>
      <x:c r="B2730" s="105"/>
      <x:c r="C2730" s="106"/>
      <x:c r="D2730" s="107"/>
      <x:c r="E2730" s="108"/>
      <x:c r="F2730" s="108"/>
      <x:c r="G2730" s="108"/>
      <x:c r="H2730" s="108"/>
      <x:c r="I2730" s="108"/>
      <x:c r="J2730" s="108"/>
      <x:c r="K2730" s="108"/>
      <x:c r="L2730" s="108"/>
      <x:c r="M2730" s="108"/>
      <x:c r="N2730" s="100"/>
    </x:row>
    <x:row r="2731" spans="1:14" s="5" customFormat="1" ht="42.75" customHeight="1">
      <x:c r="A2731" s="113" t="s">
        <x:v>1007</x:v>
      </x:c>
      <x:c r="B2731" s="96" t="str">
        <x:f>일위대가목록표!C223</x:f>
        <x:v>R5, 20km</x:v>
      </x:c>
      <x:c r="C2731" s="97"/>
      <x:c r="D2731" s="98" t="s">
        <x:v>148</x:v>
      </x:c>
      <x:c r="E2731" s="99"/>
      <x:c r="F2731" s="99"/>
      <x:c r="G2731" s="99"/>
      <x:c r="H2731" s="99"/>
      <x:c r="I2731" s="99"/>
      <x:c r="J2731" s="99"/>
      <x:c r="K2731" s="99"/>
      <x:c r="L2731" s="99"/>
      <x:c r="M2731" s="99"/>
      <x:c r="N2731" s="100"/>
    </x:row>
    <x:row r="2732" spans="1:14" s="5" customFormat="1" ht="19.5" customHeight="1">
      <x:c r="A2732" s="101" t="s">
        <x:v>1506</x:v>
      </x:c>
      <x:c r="B2732" s="101" t="s">
        <x:v>591</x:v>
      </x:c>
      <x:c r="C2732" s="102">
        <x:v>0.00090000000000000002</x:v>
      </x:c>
      <x:c r="D2732" s="103" t="s">
        <x:v>305</x:v>
      </x:c>
      <x:c r="E2732" s="104"/>
      <x:c r="F2732" s="104">
        <x:f>INT(C2732*E2732)</x:f>
        <x:v>0</x:v>
      </x:c>
      <x:c r="G2732" s="104"/>
      <x:c r="H2732" s="104"/>
      <x:c r="I2732" s="104">
        <x:f>I2728</x:f>
        <x:v>0</x:v>
      </x:c>
      <x:c r="J2732" s="104">
        <x:f>INT(C2732*I2732)</x:f>
        <x:v>0</x:v>
      </x:c>
      <x:c r="K2732" s="104">
        <x:f>SUM(E2732,G2732,I2732)</x:f>
        <x:v>0</x:v>
      </x:c>
      <x:c r="L2732" s="104">
        <x:f>SUM(F2732,H2732,J2732)</x:f>
        <x:v>0</x:v>
      </x:c>
      <x:c r="M2732" s="104"/>
      <x:c r="N2732" s="100"/>
    </x:row>
    <x:row r="2733" spans="1:14" s="5" customFormat="1" ht="19.5" customHeight="1">
      <x:c r="A2733" s="101" t="s">
        <x:v>533</x:v>
      </x:c>
      <x:c r="B2733" s="101"/>
      <x:c r="C2733" s="102"/>
      <x:c r="D2733" s="103"/>
      <x:c r="E2733" s="104"/>
      <x:c r="F2733" s="104">
        <x:f>SUM(F2732:F2732)</x:f>
        <x:v>0</x:v>
      </x:c>
      <x:c r="G2733" s="104"/>
      <x:c r="H2733" s="104">
        <x:f>SUM(H2732:H2732)</x:f>
        <x:v>0</x:v>
      </x:c>
      <x:c r="I2733" s="104"/>
      <x:c r="J2733" s="104">
        <x:f>SUM(J2732:J2732)</x:f>
        <x:v>0</x:v>
      </x:c>
      <x:c r="K2733" s="104"/>
      <x:c r="L2733" s="104">
        <x:f>SUM(F2733,H2733,J2733)</x:f>
        <x:v>0</x:v>
      </x:c>
      <x:c r="M2733" s="104"/>
      <x:c r="N2733" s="100"/>
    </x:row>
    <x:row r="2734" spans="1:14" s="5" customFormat="1" ht="19.5" customHeight="1">
      <x:c r="A2734" s="105"/>
      <x:c r="B2734" s="105"/>
      <x:c r="C2734" s="106"/>
      <x:c r="D2734" s="107"/>
      <x:c r="E2734" s="108"/>
      <x:c r="F2734" s="108"/>
      <x:c r="G2734" s="108"/>
      <x:c r="H2734" s="108"/>
      <x:c r="I2734" s="108"/>
      <x:c r="J2734" s="108"/>
      <x:c r="K2734" s="108"/>
      <x:c r="L2734" s="108"/>
      <x:c r="M2734" s="108"/>
      <x:c r="N2734" s="100"/>
    </x:row>
    <x:row r="2735" spans="1:14" s="5" customFormat="1" ht="42.75" customHeight="1">
      <x:c r="A2735" s="113" t="s">
        <x:v>1388</x:v>
      </x:c>
      <x:c r="B2735" s="96" t="str">
        <x:f>일위대가목록표!C224</x:f>
        <x:v>R6, 20km</x:v>
      </x:c>
      <x:c r="C2735" s="97"/>
      <x:c r="D2735" s="98" t="s">
        <x:v>148</x:v>
      </x:c>
      <x:c r="E2735" s="99"/>
      <x:c r="F2735" s="99"/>
      <x:c r="G2735" s="99"/>
      <x:c r="H2735" s="99"/>
      <x:c r="I2735" s="99"/>
      <x:c r="J2735" s="99"/>
      <x:c r="K2735" s="99"/>
      <x:c r="L2735" s="99"/>
      <x:c r="M2735" s="99"/>
      <x:c r="N2735" s="100"/>
    </x:row>
    <x:row r="2736" spans="1:14" s="5" customFormat="1" ht="19.5" customHeight="1">
      <x:c r="A2736" s="101" t="s">
        <x:v>1506</x:v>
      </x:c>
      <x:c r="B2736" s="101" t="s">
        <x:v>591</x:v>
      </x:c>
      <x:c r="C2736" s="102">
        <x:v>0.0016</x:v>
      </x:c>
      <x:c r="D2736" s="103" t="s">
        <x:v>305</x:v>
      </x:c>
      <x:c r="E2736" s="104"/>
      <x:c r="F2736" s="104">
        <x:f>INT(C2736*E2736)</x:f>
        <x:v>0</x:v>
      </x:c>
      <x:c r="G2736" s="104"/>
      <x:c r="H2736" s="104"/>
      <x:c r="I2736" s="104">
        <x:f>I2732</x:f>
        <x:v>0</x:v>
      </x:c>
      <x:c r="J2736" s="104">
        <x:f>INT(C2736*I2736)</x:f>
        <x:v>0</x:v>
      </x:c>
      <x:c r="K2736" s="104">
        <x:f>SUM(E2736,G2736,I2736)</x:f>
        <x:v>0</x:v>
      </x:c>
      <x:c r="L2736" s="104">
        <x:f>SUM(F2736,H2736,J2736)</x:f>
        <x:v>0</x:v>
      </x:c>
      <x:c r="M2736" s="104"/>
      <x:c r="N2736" s="100"/>
    </x:row>
    <x:row r="2737" spans="1:14" s="5" customFormat="1" ht="19.5" customHeight="1">
      <x:c r="A2737" s="101" t="s">
        <x:v>533</x:v>
      </x:c>
      <x:c r="B2737" s="101"/>
      <x:c r="C2737" s="102"/>
      <x:c r="D2737" s="103"/>
      <x:c r="E2737" s="104"/>
      <x:c r="F2737" s="104">
        <x:f>SUM(F2736:F2736)</x:f>
        <x:v>0</x:v>
      </x:c>
      <x:c r="G2737" s="104"/>
      <x:c r="H2737" s="104">
        <x:f>SUM(H2736:H2736)</x:f>
        <x:v>0</x:v>
      </x:c>
      <x:c r="I2737" s="104"/>
      <x:c r="J2737" s="104">
        <x:f>SUM(J2736:J2736)</x:f>
        <x:v>0</x:v>
      </x:c>
      <x:c r="K2737" s="104"/>
      <x:c r="L2737" s="104">
        <x:f>SUM(F2737,H2737,J2737)</x:f>
        <x:v>0</x:v>
      </x:c>
      <x:c r="M2737" s="104"/>
      <x:c r="N2737" s="100"/>
    </x:row>
    <x:row r="2738" spans="1:14" s="5" customFormat="1" ht="19.5" customHeight="1">
      <x:c r="A2738" s="105"/>
      <x:c r="B2738" s="105"/>
      <x:c r="C2738" s="106"/>
      <x:c r="D2738" s="107"/>
      <x:c r="E2738" s="108"/>
      <x:c r="F2738" s="108"/>
      <x:c r="G2738" s="108"/>
      <x:c r="H2738" s="108"/>
      <x:c r="I2738" s="108"/>
      <x:c r="J2738" s="108"/>
      <x:c r="K2738" s="108"/>
      <x:c r="L2738" s="108"/>
      <x:c r="M2738" s="108"/>
      <x:c r="N2738" s="100"/>
    </x:row>
    <x:row r="2739" spans="1:14" s="5" customFormat="1" ht="42.75" customHeight="1">
      <x:c r="A2739" s="113" t="s">
        <x:v>985</x:v>
      </x:c>
      <x:c r="B2739" s="96" t="str">
        <x:f>일위대가목록표!C225</x:f>
        <x:v>R7, 20km</x:v>
      </x:c>
      <x:c r="C2739" s="97"/>
      <x:c r="D2739" s="98" t="s">
        <x:v>148</x:v>
      </x:c>
      <x:c r="E2739" s="99"/>
      <x:c r="F2739" s="99"/>
      <x:c r="G2739" s="99"/>
      <x:c r="H2739" s="99"/>
      <x:c r="I2739" s="99"/>
      <x:c r="J2739" s="99"/>
      <x:c r="K2739" s="99"/>
      <x:c r="L2739" s="99"/>
      <x:c r="M2739" s="99"/>
      <x:c r="N2739" s="100"/>
    </x:row>
    <x:row r="2740" spans="1:14" s="5" customFormat="1" ht="19.5" customHeight="1">
      <x:c r="A2740" s="101" t="s">
        <x:v>1506</x:v>
      </x:c>
      <x:c r="B2740" s="101" t="s">
        <x:v>591</x:v>
      </x:c>
      <x:c r="C2740" s="102">
        <x:v>0.0026000000000000001</x:v>
      </x:c>
      <x:c r="D2740" s="103" t="s">
        <x:v>305</x:v>
      </x:c>
      <x:c r="E2740" s="104"/>
      <x:c r="F2740" s="104">
        <x:f>INT(C2740*E2740)</x:f>
        <x:v>0</x:v>
      </x:c>
      <x:c r="G2740" s="104"/>
      <x:c r="H2740" s="104"/>
      <x:c r="I2740" s="104">
        <x:f>I2736</x:f>
        <x:v>0</x:v>
      </x:c>
      <x:c r="J2740" s="104">
        <x:f>INT(C2740*I2740)</x:f>
        <x:v>0</x:v>
      </x:c>
      <x:c r="K2740" s="104">
        <x:f>SUM(E2740,G2740,I2740)</x:f>
        <x:v>0</x:v>
      </x:c>
      <x:c r="L2740" s="104">
        <x:f>SUM(F2740,H2740,J2740)</x:f>
        <x:v>0</x:v>
      </x:c>
      <x:c r="M2740" s="104"/>
      <x:c r="N2740" s="100"/>
    </x:row>
    <x:row r="2741" spans="1:14" s="5" customFormat="1" ht="19.5" customHeight="1">
      <x:c r="A2741" s="101" t="s">
        <x:v>533</x:v>
      </x:c>
      <x:c r="B2741" s="101"/>
      <x:c r="C2741" s="102"/>
      <x:c r="D2741" s="103"/>
      <x:c r="E2741" s="104"/>
      <x:c r="F2741" s="104">
        <x:f>SUM(F2740:F2740)</x:f>
        <x:v>0</x:v>
      </x:c>
      <x:c r="G2741" s="104"/>
      <x:c r="H2741" s="104">
        <x:f>SUM(H2740:H2740)</x:f>
        <x:v>0</x:v>
      </x:c>
      <x:c r="I2741" s="104"/>
      <x:c r="J2741" s="104">
        <x:f>SUM(J2740:J2740)</x:f>
        <x:v>0</x:v>
      </x:c>
      <x:c r="K2741" s="104"/>
      <x:c r="L2741" s="104">
        <x:f>SUM(F2741,H2741,J2741)</x:f>
        <x:v>0</x:v>
      </x:c>
      <x:c r="M2741" s="104"/>
      <x:c r="N2741" s="100"/>
    </x:row>
    <x:row r="2742" spans="1:14" s="5" customFormat="1" ht="19.5" customHeight="1">
      <x:c r="A2742" s="105"/>
      <x:c r="B2742" s="105"/>
      <x:c r="C2742" s="106"/>
      <x:c r="D2742" s="107"/>
      <x:c r="E2742" s="108"/>
      <x:c r="F2742" s="108"/>
      <x:c r="G2742" s="108"/>
      <x:c r="H2742" s="108"/>
      <x:c r="I2742" s="108"/>
      <x:c r="J2742" s="108"/>
      <x:c r="K2742" s="108"/>
      <x:c r="L2742" s="108"/>
      <x:c r="M2742" s="108"/>
      <x:c r="N2742" s="100"/>
    </x:row>
    <x:row r="2743" spans="1:14" s="5" customFormat="1" ht="42.75" customHeight="1">
      <x:c r="A2743" s="113" t="s">
        <x:v>981</x:v>
      </x:c>
      <x:c r="B2743" s="96" t="str">
        <x:f>일위대가목록표!C226</x:f>
        <x:v>R8, 20km</x:v>
      </x:c>
      <x:c r="C2743" s="97"/>
      <x:c r="D2743" s="98" t="s">
        <x:v>148</x:v>
      </x:c>
      <x:c r="E2743" s="99"/>
      <x:c r="F2743" s="99"/>
      <x:c r="G2743" s="99"/>
      <x:c r="H2743" s="99"/>
      <x:c r="I2743" s="99"/>
      <x:c r="J2743" s="99"/>
      <x:c r="K2743" s="99"/>
      <x:c r="L2743" s="99"/>
      <x:c r="M2743" s="99"/>
      <x:c r="N2743" s="100"/>
    </x:row>
    <x:row r="2744" spans="1:14" s="5" customFormat="1" ht="19.5" customHeight="1">
      <x:c r="A2744" s="101" t="s">
        <x:v>1506</x:v>
      </x:c>
      <x:c r="B2744" s="101" t="s">
        <x:v>591</x:v>
      </x:c>
      <x:c r="C2744" s="102">
        <x:v>0.0038999999999999996</x:v>
      </x:c>
      <x:c r="D2744" s="103" t="s">
        <x:v>305</x:v>
      </x:c>
      <x:c r="E2744" s="104"/>
      <x:c r="F2744" s="104">
        <x:f>INT(C2744*E2744)</x:f>
        <x:v>0</x:v>
      </x:c>
      <x:c r="G2744" s="104"/>
      <x:c r="H2744" s="104"/>
      <x:c r="I2744" s="104">
        <x:f>I2740</x:f>
        <x:v>0</x:v>
      </x:c>
      <x:c r="J2744" s="104">
        <x:f>INT(C2744*I2744)</x:f>
        <x:v>0</x:v>
      </x:c>
      <x:c r="K2744" s="104">
        <x:f>SUM(E2744,G2744,I2744)</x:f>
        <x:v>0</x:v>
      </x:c>
      <x:c r="L2744" s="104">
        <x:f>SUM(F2744,H2744,J2744)</x:f>
        <x:v>0</x:v>
      </x:c>
      <x:c r="M2744" s="104"/>
      <x:c r="N2744" s="100"/>
    </x:row>
    <x:row r="2745" spans="1:14" s="5" customFormat="1" ht="19.5" customHeight="1">
      <x:c r="A2745" s="101" t="s">
        <x:v>533</x:v>
      </x:c>
      <x:c r="B2745" s="101"/>
      <x:c r="C2745" s="102"/>
      <x:c r="D2745" s="103"/>
      <x:c r="E2745" s="104"/>
      <x:c r="F2745" s="104">
        <x:f>SUM(F2744:F2744)</x:f>
        <x:v>0</x:v>
      </x:c>
      <x:c r="G2745" s="104"/>
      <x:c r="H2745" s="104">
        <x:f>SUM(H2744:H2744)</x:f>
        <x:v>0</x:v>
      </x:c>
      <x:c r="I2745" s="104"/>
      <x:c r="J2745" s="104">
        <x:f>SUM(J2744:J2744)</x:f>
        <x:v>0</x:v>
      </x:c>
      <x:c r="K2745" s="104"/>
      <x:c r="L2745" s="104">
        <x:f>SUM(F2745,H2745,J2745)</x:f>
        <x:v>0</x:v>
      </x:c>
      <x:c r="M2745" s="104"/>
      <x:c r="N2745" s="100"/>
    </x:row>
    <x:row r="2746" spans="1:14" s="5" customFormat="1" ht="19.5" customHeight="1">
      <x:c r="A2746" s="105"/>
      <x:c r="B2746" s="105"/>
      <x:c r="C2746" s="106"/>
      <x:c r="D2746" s="107"/>
      <x:c r="E2746" s="108"/>
      <x:c r="F2746" s="108"/>
      <x:c r="G2746" s="108"/>
      <x:c r="H2746" s="108"/>
      <x:c r="I2746" s="108"/>
      <x:c r="J2746" s="108"/>
      <x:c r="K2746" s="108"/>
      <x:c r="L2746" s="108"/>
      <x:c r="M2746" s="108"/>
      <x:c r="N2746" s="100"/>
    </x:row>
    <x:row r="2747" spans="1:14" s="5" customFormat="1" ht="42.75" customHeight="1">
      <x:c r="A2747" s="113" t="s">
        <x:v>1378</x:v>
      </x:c>
      <x:c r="B2747" s="96" t="str">
        <x:f>일위대가목록표!C227</x:f>
        <x:v>R9, 20km</x:v>
      </x:c>
      <x:c r="C2747" s="97"/>
      <x:c r="D2747" s="98" t="s">
        <x:v>148</x:v>
      </x:c>
      <x:c r="E2747" s="99"/>
      <x:c r="F2747" s="99"/>
      <x:c r="G2747" s="99"/>
      <x:c r="H2747" s="99"/>
      <x:c r="I2747" s="99"/>
      <x:c r="J2747" s="99"/>
      <x:c r="K2747" s="99"/>
      <x:c r="L2747" s="99"/>
      <x:c r="M2747" s="99"/>
      <x:c r="N2747" s="100"/>
    </x:row>
    <x:row r="2748" spans="1:14" s="5" customFormat="1" ht="19.5" customHeight="1">
      <x:c r="A2748" s="101" t="s">
        <x:v>1506</x:v>
      </x:c>
      <x:c r="B2748" s="101" t="s">
        <x:v>591</x:v>
      </x:c>
      <x:c r="C2748" s="102">
        <x:v>0.0054999999999999993</x:v>
      </x:c>
      <x:c r="D2748" s="103" t="s">
        <x:v>305</x:v>
      </x:c>
      <x:c r="E2748" s="104"/>
      <x:c r="F2748" s="104">
        <x:f>INT(C2748*E2748)</x:f>
        <x:v>0</x:v>
      </x:c>
      <x:c r="G2748" s="104"/>
      <x:c r="H2748" s="104"/>
      <x:c r="I2748" s="104">
        <x:f>I2744</x:f>
        <x:v>0</x:v>
      </x:c>
      <x:c r="J2748" s="104">
        <x:f>INT(C2748*I2748)</x:f>
        <x:v>0</x:v>
      </x:c>
      <x:c r="K2748" s="104">
        <x:f>SUM(E2748,G2748,I2748)</x:f>
        <x:v>0</x:v>
      </x:c>
      <x:c r="L2748" s="104">
        <x:f>SUM(F2748,H2748,J2748)</x:f>
        <x:v>0</x:v>
      </x:c>
      <x:c r="M2748" s="104"/>
      <x:c r="N2748" s="100"/>
    </x:row>
    <x:row r="2749" spans="1:14" s="5" customFormat="1" ht="19.5" customHeight="1">
      <x:c r="A2749" s="101" t="s">
        <x:v>533</x:v>
      </x:c>
      <x:c r="B2749" s="101"/>
      <x:c r="C2749" s="102"/>
      <x:c r="D2749" s="103"/>
      <x:c r="E2749" s="104"/>
      <x:c r="F2749" s="104">
        <x:f>SUM(F2748:F2748)</x:f>
        <x:v>0</x:v>
      </x:c>
      <x:c r="G2749" s="104"/>
      <x:c r="H2749" s="104">
        <x:f>SUM(H2748:H2748)</x:f>
        <x:v>0</x:v>
      </x:c>
      <x:c r="I2749" s="104"/>
      <x:c r="J2749" s="104">
        <x:f>SUM(J2748:J2748)</x:f>
        <x:v>0</x:v>
      </x:c>
      <x:c r="K2749" s="104"/>
      <x:c r="L2749" s="104">
        <x:f>SUM(F2749,H2749,J2749)</x:f>
        <x:v>0</x:v>
      </x:c>
      <x:c r="M2749" s="104"/>
      <x:c r="N2749" s="100"/>
    </x:row>
    <x:row r="2750" spans="1:14" s="5" customFormat="1" ht="19.5" customHeight="1">
      <x:c r="A2750" s="105"/>
      <x:c r="B2750" s="105"/>
      <x:c r="C2750" s="106"/>
      <x:c r="D2750" s="107"/>
      <x:c r="E2750" s="108"/>
      <x:c r="F2750" s="108"/>
      <x:c r="G2750" s="108"/>
      <x:c r="H2750" s="108"/>
      <x:c r="I2750" s="108"/>
      <x:c r="J2750" s="108"/>
      <x:c r="K2750" s="108"/>
      <x:c r="L2750" s="108"/>
      <x:c r="M2750" s="108"/>
      <x:c r="N2750" s="100"/>
    </x:row>
    <x:row r="2751" spans="1:14" s="5" customFormat="1" ht="42.75" customHeight="1">
      <x:c r="A2751" s="113" t="s">
        <x:v>1391</x:v>
      </x:c>
      <x:c r="B2751" s="96" t="str">
        <x:f>일위대가목록표!C228</x:f>
        <x:v>R10, 20km</x:v>
      </x:c>
      <x:c r="C2751" s="97"/>
      <x:c r="D2751" s="98" t="s">
        <x:v>148</x:v>
      </x:c>
      <x:c r="E2751" s="99"/>
      <x:c r="F2751" s="99"/>
      <x:c r="G2751" s="99"/>
      <x:c r="H2751" s="99"/>
      <x:c r="I2751" s="99"/>
      <x:c r="J2751" s="99"/>
      <x:c r="K2751" s="99"/>
      <x:c r="L2751" s="99"/>
      <x:c r="M2751" s="99"/>
      <x:c r="N2751" s="100"/>
    </x:row>
    <x:row r="2752" spans="1:14" s="5" customFormat="1" ht="19.5" customHeight="1">
      <x:c r="A2752" s="101" t="s">
        <x:v>1506</x:v>
      </x:c>
      <x:c r="B2752" s="101" t="s">
        <x:v>591</x:v>
      </x:c>
      <x:c r="C2752" s="102">
        <x:v>0.0076000000000000001</x:v>
      </x:c>
      <x:c r="D2752" s="103" t="s">
        <x:v>305</x:v>
      </x:c>
      <x:c r="E2752" s="104"/>
      <x:c r="F2752" s="104">
        <x:f>INT(C2752*E2752)</x:f>
        <x:v>0</x:v>
      </x:c>
      <x:c r="G2752" s="104"/>
      <x:c r="H2752" s="104"/>
      <x:c r="I2752" s="104">
        <x:f>I2748</x:f>
        <x:v>0</x:v>
      </x:c>
      <x:c r="J2752" s="104">
        <x:f>INT(C2752*I2752)</x:f>
        <x:v>0</x:v>
      </x:c>
      <x:c r="K2752" s="104">
        <x:f>SUM(E2752,G2752,I2752)</x:f>
        <x:v>0</x:v>
      </x:c>
      <x:c r="L2752" s="104">
        <x:f>SUM(F2752,H2752,J2752)</x:f>
        <x:v>0</x:v>
      </x:c>
      <x:c r="M2752" s="104"/>
      <x:c r="N2752" s="100"/>
    </x:row>
    <x:row r="2753" spans="1:14" s="5" customFormat="1" ht="19.5" customHeight="1">
      <x:c r="A2753" s="101" t="s">
        <x:v>533</x:v>
      </x:c>
      <x:c r="B2753" s="101"/>
      <x:c r="C2753" s="102"/>
      <x:c r="D2753" s="103"/>
      <x:c r="E2753" s="104"/>
      <x:c r="F2753" s="104">
        <x:f>SUM(F2752:F2752)</x:f>
        <x:v>0</x:v>
      </x:c>
      <x:c r="G2753" s="104"/>
      <x:c r="H2753" s="104">
        <x:f>SUM(H2752:H2752)</x:f>
        <x:v>0</x:v>
      </x:c>
      <x:c r="I2753" s="104"/>
      <x:c r="J2753" s="104">
        <x:f>SUM(J2752:J2752)</x:f>
        <x:v>0</x:v>
      </x:c>
      <x:c r="K2753" s="104"/>
      <x:c r="L2753" s="104">
        <x:f>SUM(F2753,H2753,J2753)</x:f>
        <x:v>0</x:v>
      </x:c>
      <x:c r="M2753" s="104"/>
      <x:c r="N2753" s="100"/>
    </x:row>
    <x:row r="2754" spans="1:14" s="5" customFormat="1" ht="19.5" customHeight="1">
      <x:c r="A2754" s="105"/>
      <x:c r="B2754" s="105"/>
      <x:c r="C2754" s="106"/>
      <x:c r="D2754" s="107"/>
      <x:c r="E2754" s="108"/>
      <x:c r="F2754" s="108"/>
      <x:c r="G2754" s="108"/>
      <x:c r="H2754" s="108"/>
      <x:c r="I2754" s="108"/>
      <x:c r="J2754" s="108"/>
      <x:c r="K2754" s="108"/>
      <x:c r="L2754" s="108"/>
      <x:c r="M2754" s="108"/>
      <x:c r="N2754" s="100"/>
    </x:row>
    <x:row r="2755" spans="1:14" s="5" customFormat="1" ht="42.75" customHeight="1">
      <x:c r="A2755" s="113" t="s">
        <x:v>1001</x:v>
      </x:c>
      <x:c r="B2755" s="96" t="str">
        <x:f>일위대가목록표!C229</x:f>
        <x:v>R11, 20km</x:v>
      </x:c>
      <x:c r="C2755" s="97"/>
      <x:c r="D2755" s="98" t="s">
        <x:v>148</x:v>
      </x:c>
      <x:c r="E2755" s="99"/>
      <x:c r="F2755" s="99"/>
      <x:c r="G2755" s="99"/>
      <x:c r="H2755" s="99"/>
      <x:c r="I2755" s="99"/>
      <x:c r="J2755" s="99"/>
      <x:c r="K2755" s="99"/>
      <x:c r="L2755" s="99"/>
      <x:c r="M2755" s="99"/>
      <x:c r="N2755" s="100"/>
    </x:row>
    <x:row r="2756" spans="1:14" s="5" customFormat="1" ht="19.5" customHeight="1">
      <x:c r="A2756" s="101" t="s">
        <x:v>1506</x:v>
      </x:c>
      <x:c r="B2756" s="101" t="s">
        <x:v>591</x:v>
      </x:c>
      <x:c r="C2756" s="102">
        <x:v>0.010099999999999999</x:v>
      </x:c>
      <x:c r="D2756" s="103" t="s">
        <x:v>305</x:v>
      </x:c>
      <x:c r="E2756" s="104"/>
      <x:c r="F2756" s="104">
        <x:f>INT(C2756*E2756)</x:f>
        <x:v>0</x:v>
      </x:c>
      <x:c r="G2756" s="104"/>
      <x:c r="H2756" s="104"/>
      <x:c r="I2756" s="104">
        <x:f>I2752</x:f>
        <x:v>0</x:v>
      </x:c>
      <x:c r="J2756" s="104">
        <x:f>INT(C2756*I2756)</x:f>
        <x:v>0</x:v>
      </x:c>
      <x:c r="K2756" s="104">
        <x:f>SUM(E2756,G2756,I2756)</x:f>
        <x:v>0</x:v>
      </x:c>
      <x:c r="L2756" s="104">
        <x:f>SUM(F2756,H2756,J2756)</x:f>
        <x:v>0</x:v>
      </x:c>
      <x:c r="M2756" s="104"/>
      <x:c r="N2756" s="100"/>
    </x:row>
    <x:row r="2757" spans="1:14" s="5" customFormat="1" ht="19.5" customHeight="1">
      <x:c r="A2757" s="101" t="s">
        <x:v>533</x:v>
      </x:c>
      <x:c r="B2757" s="101"/>
      <x:c r="C2757" s="102"/>
      <x:c r="D2757" s="103"/>
      <x:c r="E2757" s="104"/>
      <x:c r="F2757" s="104">
        <x:f>SUM(F2756:F2756)</x:f>
        <x:v>0</x:v>
      </x:c>
      <x:c r="G2757" s="104"/>
      <x:c r="H2757" s="104">
        <x:f>SUM(H2756:H2756)</x:f>
        <x:v>0</x:v>
      </x:c>
      <x:c r="I2757" s="104"/>
      <x:c r="J2757" s="104">
        <x:f>SUM(J2756:J2756)</x:f>
        <x:v>0</x:v>
      </x:c>
      <x:c r="K2757" s="104"/>
      <x:c r="L2757" s="104">
        <x:f>SUM(F2757,H2757,J2757)</x:f>
        <x:v>0</x:v>
      </x:c>
      <x:c r="M2757" s="104"/>
      <x:c r="N2757" s="100"/>
    </x:row>
    <x:row r="2758" spans="1:14" s="5" customFormat="1" ht="19.5" customHeight="1">
      <x:c r="A2758" s="105"/>
      <x:c r="B2758" s="105"/>
      <x:c r="C2758" s="106"/>
      <x:c r="D2758" s="107"/>
      <x:c r="E2758" s="108"/>
      <x:c r="F2758" s="108"/>
      <x:c r="G2758" s="108"/>
      <x:c r="H2758" s="108"/>
      <x:c r="I2758" s="108"/>
      <x:c r="J2758" s="108"/>
      <x:c r="K2758" s="108"/>
      <x:c r="L2758" s="108"/>
      <x:c r="M2758" s="108"/>
      <x:c r="N2758" s="100"/>
    </x:row>
    <x:row r="2759" spans="1:14" s="5" customFormat="1" ht="42.75" customHeight="1">
      <x:c r="A2759" s="113" t="s">
        <x:v>1002</x:v>
      </x:c>
      <x:c r="B2759" s="96" t="str">
        <x:f>일위대가목록표!C230</x:f>
        <x:v>R12, 20km</x:v>
      </x:c>
      <x:c r="C2759" s="97"/>
      <x:c r="D2759" s="98" t="s">
        <x:v>148</x:v>
      </x:c>
      <x:c r="E2759" s="99"/>
      <x:c r="F2759" s="99"/>
      <x:c r="G2759" s="99"/>
      <x:c r="H2759" s="99"/>
      <x:c r="I2759" s="99"/>
      <x:c r="J2759" s="99"/>
      <x:c r="K2759" s="99"/>
      <x:c r="L2759" s="99"/>
      <x:c r="M2759" s="99"/>
      <x:c r="N2759" s="100"/>
    </x:row>
    <x:row r="2760" spans="1:14" s="5" customFormat="1" ht="19.5" customHeight="1">
      <x:c r="A2760" s="101" t="s">
        <x:v>1506</x:v>
      </x:c>
      <x:c r="B2760" s="101" t="s">
        <x:v>591</x:v>
      </x:c>
      <x:c r="C2760" s="102">
        <x:v>0.013100000000000001</x:v>
      </x:c>
      <x:c r="D2760" s="103" t="s">
        <x:v>305</x:v>
      </x:c>
      <x:c r="E2760" s="104"/>
      <x:c r="F2760" s="104">
        <x:f>INT(C2760*E2760)</x:f>
        <x:v>0</x:v>
      </x:c>
      <x:c r="G2760" s="104"/>
      <x:c r="H2760" s="104"/>
      <x:c r="I2760" s="104">
        <x:f>I2756</x:f>
        <x:v>0</x:v>
      </x:c>
      <x:c r="J2760" s="104">
        <x:f>INT(C2760*I2760)</x:f>
        <x:v>0</x:v>
      </x:c>
      <x:c r="K2760" s="104">
        <x:f>SUM(E2760,G2760,I2760)</x:f>
        <x:v>0</x:v>
      </x:c>
      <x:c r="L2760" s="104">
        <x:f>SUM(F2760,H2760,J2760)</x:f>
        <x:v>0</x:v>
      </x:c>
      <x:c r="M2760" s="104"/>
      <x:c r="N2760" s="100"/>
    </x:row>
    <x:row r="2761" spans="1:14" s="5" customFormat="1" ht="19.5" customHeight="1">
      <x:c r="A2761" s="101" t="s">
        <x:v>533</x:v>
      </x:c>
      <x:c r="B2761" s="101"/>
      <x:c r="C2761" s="102"/>
      <x:c r="D2761" s="103"/>
      <x:c r="E2761" s="104"/>
      <x:c r="F2761" s="104">
        <x:f>SUM(F2760:F2760)</x:f>
        <x:v>0</x:v>
      </x:c>
      <x:c r="G2761" s="104"/>
      <x:c r="H2761" s="104">
        <x:f>SUM(H2760:H2760)</x:f>
        <x:v>0</x:v>
      </x:c>
      <x:c r="I2761" s="104"/>
      <x:c r="J2761" s="104">
        <x:f>SUM(J2760:J2760)</x:f>
        <x:v>0</x:v>
      </x:c>
      <x:c r="K2761" s="104"/>
      <x:c r="L2761" s="104">
        <x:f>SUM(F2761,H2761,J2761)</x:f>
        <x:v>0</x:v>
      </x:c>
      <x:c r="M2761" s="104"/>
      <x:c r="N2761" s="100"/>
    </x:row>
    <x:row r="2762" spans="1:14" s="5" customFormat="1" ht="19.5" customHeight="1">
      <x:c r="A2762" s="105"/>
      <x:c r="B2762" s="105"/>
      <x:c r="C2762" s="106"/>
      <x:c r="D2762" s="107"/>
      <x:c r="E2762" s="108"/>
      <x:c r="F2762" s="108"/>
      <x:c r="G2762" s="108"/>
      <x:c r="H2762" s="108"/>
      <x:c r="I2762" s="108"/>
      <x:c r="J2762" s="108"/>
      <x:c r="K2762" s="108"/>
      <x:c r="L2762" s="108"/>
      <x:c r="M2762" s="108"/>
      <x:c r="N2762" s="100"/>
    </x:row>
    <x:row r="2763" spans="1:14" s="5" customFormat="1" ht="42.75" customHeight="1">
      <x:c r="A2763" s="113" t="s">
        <x:v>996</x:v>
      </x:c>
      <x:c r="B2763" s="96" t="str">
        <x:f>일위대가목록표!C231</x:f>
        <x:v>R13, 20km</x:v>
      </x:c>
      <x:c r="C2763" s="97"/>
      <x:c r="D2763" s="98" t="s">
        <x:v>148</x:v>
      </x:c>
      <x:c r="E2763" s="99"/>
      <x:c r="F2763" s="99"/>
      <x:c r="G2763" s="99"/>
      <x:c r="H2763" s="99"/>
      <x:c r="I2763" s="99"/>
      <x:c r="J2763" s="99"/>
      <x:c r="K2763" s="99"/>
      <x:c r="L2763" s="99"/>
      <x:c r="M2763" s="99"/>
      <x:c r="N2763" s="100"/>
    </x:row>
    <x:row r="2764" spans="1:14" s="5" customFormat="1" ht="19.5" customHeight="1">
      <x:c r="A2764" s="101" t="s">
        <x:v>1506</x:v>
      </x:c>
      <x:c r="B2764" s="101" t="s">
        <x:v>591</x:v>
      </x:c>
      <x:c r="C2764" s="102">
        <x:v>0.016699999999999998</x:v>
      </x:c>
      <x:c r="D2764" s="103" t="s">
        <x:v>305</x:v>
      </x:c>
      <x:c r="E2764" s="104"/>
      <x:c r="F2764" s="104">
        <x:f>INT(C2764*E2764)</x:f>
        <x:v>0</x:v>
      </x:c>
      <x:c r="G2764" s="104"/>
      <x:c r="H2764" s="104"/>
      <x:c r="I2764" s="104">
        <x:f>I2760</x:f>
        <x:v>0</x:v>
      </x:c>
      <x:c r="J2764" s="104">
        <x:f>INT(C2764*I2764)</x:f>
        <x:v>0</x:v>
      </x:c>
      <x:c r="K2764" s="104">
        <x:f>SUM(E2764,G2764,I2764)</x:f>
        <x:v>0</x:v>
      </x:c>
      <x:c r="L2764" s="104">
        <x:f>SUM(F2764,H2764,J2764)</x:f>
        <x:v>0</x:v>
      </x:c>
      <x:c r="M2764" s="104"/>
      <x:c r="N2764" s="100"/>
    </x:row>
    <x:row r="2765" spans="1:14" s="5" customFormat="1" ht="19.5" customHeight="1">
      <x:c r="A2765" s="101" t="s">
        <x:v>533</x:v>
      </x:c>
      <x:c r="B2765" s="101"/>
      <x:c r="C2765" s="102"/>
      <x:c r="D2765" s="103"/>
      <x:c r="E2765" s="104"/>
      <x:c r="F2765" s="104">
        <x:f>SUM(F2764:F2764)</x:f>
        <x:v>0</x:v>
      </x:c>
      <x:c r="G2765" s="104"/>
      <x:c r="H2765" s="104">
        <x:f>SUM(H2764:H2764)</x:f>
        <x:v>0</x:v>
      </x:c>
      <x:c r="I2765" s="104"/>
      <x:c r="J2765" s="104">
        <x:f>SUM(J2764:J2764)</x:f>
        <x:v>0</x:v>
      </x:c>
      <x:c r="K2765" s="104"/>
      <x:c r="L2765" s="104">
        <x:f>SUM(F2765,H2765,J2765)</x:f>
        <x:v>0</x:v>
      </x:c>
      <x:c r="M2765" s="104"/>
      <x:c r="N2765" s="100"/>
    </x:row>
    <x:row r="2766" spans="1:14" s="5" customFormat="1" ht="19.5" customHeight="1">
      <x:c r="A2766" s="105"/>
      <x:c r="B2766" s="105"/>
      <x:c r="C2766" s="106"/>
      <x:c r="D2766" s="107"/>
      <x:c r="E2766" s="108"/>
      <x:c r="F2766" s="108"/>
      <x:c r="G2766" s="108"/>
      <x:c r="H2766" s="108"/>
      <x:c r="I2766" s="108"/>
      <x:c r="J2766" s="108"/>
      <x:c r="K2766" s="108"/>
      <x:c r="L2766" s="108"/>
      <x:c r="M2766" s="108"/>
      <x:c r="N2766" s="100"/>
    </x:row>
    <x:row r="2767" spans="1:14" s="5" customFormat="1" ht="42.75" customHeight="1">
      <x:c r="A2767" s="113" t="s">
        <x:v>987</x:v>
      </x:c>
      <x:c r="B2767" s="96" t="str">
        <x:f>일위대가목록표!C232</x:f>
        <x:v>R14, 20km</x:v>
      </x:c>
      <x:c r="C2767" s="97"/>
      <x:c r="D2767" s="98" t="s">
        <x:v>148</x:v>
      </x:c>
      <x:c r="E2767" s="99"/>
      <x:c r="F2767" s="99"/>
      <x:c r="G2767" s="99"/>
      <x:c r="H2767" s="99"/>
      <x:c r="I2767" s="99"/>
      <x:c r="J2767" s="99"/>
      <x:c r="K2767" s="99"/>
      <x:c r="L2767" s="99"/>
      <x:c r="M2767" s="99"/>
      <x:c r="N2767" s="100"/>
    </x:row>
    <x:row r="2768" spans="1:14" s="5" customFormat="1" ht="19.5" customHeight="1">
      <x:c r="A2768" s="101" t="s">
        <x:v>1506</x:v>
      </x:c>
      <x:c r="B2768" s="101" t="s">
        <x:v>591</x:v>
      </x:c>
      <x:c r="C2768" s="102">
        <x:v>0.020899999999999999</x:v>
      </x:c>
      <x:c r="D2768" s="103" t="s">
        <x:v>305</x:v>
      </x:c>
      <x:c r="E2768" s="104"/>
      <x:c r="F2768" s="104">
        <x:f>INT(C2768*E2768)</x:f>
        <x:v>0</x:v>
      </x:c>
      <x:c r="G2768" s="104"/>
      <x:c r="H2768" s="104"/>
      <x:c r="I2768" s="104">
        <x:f>I2764</x:f>
        <x:v>0</x:v>
      </x:c>
      <x:c r="J2768" s="104">
        <x:f>INT(C2768*I2768)</x:f>
        <x:v>0</x:v>
      </x:c>
      <x:c r="K2768" s="104">
        <x:f>SUM(E2768,G2768,I2768)</x:f>
        <x:v>0</x:v>
      </x:c>
      <x:c r="L2768" s="104">
        <x:f>SUM(F2768,H2768,J2768)</x:f>
        <x:v>0</x:v>
      </x:c>
      <x:c r="M2768" s="104"/>
      <x:c r="N2768" s="100"/>
    </x:row>
    <x:row r="2769" spans="1:14" s="5" customFormat="1" ht="19.5" customHeight="1">
      <x:c r="A2769" s="101" t="s">
        <x:v>533</x:v>
      </x:c>
      <x:c r="B2769" s="101"/>
      <x:c r="C2769" s="102"/>
      <x:c r="D2769" s="103"/>
      <x:c r="E2769" s="104"/>
      <x:c r="F2769" s="104">
        <x:f>SUM(F2768:F2768)</x:f>
        <x:v>0</x:v>
      </x:c>
      <x:c r="G2769" s="104"/>
      <x:c r="H2769" s="104">
        <x:f>SUM(H2768:H2768)</x:f>
        <x:v>0</x:v>
      </x:c>
      <x:c r="I2769" s="104"/>
      <x:c r="J2769" s="104">
        <x:f>SUM(J2768:J2768)</x:f>
        <x:v>0</x:v>
      </x:c>
      <x:c r="K2769" s="104"/>
      <x:c r="L2769" s="104">
        <x:f>SUM(F2769,H2769,J2769)</x:f>
        <x:v>0</x:v>
      </x:c>
      <x:c r="M2769" s="104"/>
      <x:c r="N2769" s="100"/>
    </x:row>
    <x:row r="2770" spans="1:14" s="5" customFormat="1" ht="19.5" customHeight="1">
      <x:c r="A2770" s="105"/>
      <x:c r="B2770" s="105"/>
      <x:c r="C2770" s="106"/>
      <x:c r="D2770" s="107"/>
      <x:c r="E2770" s="108"/>
      <x:c r="F2770" s="108"/>
      <x:c r="G2770" s="108"/>
      <x:c r="H2770" s="108"/>
      <x:c r="I2770" s="108"/>
      <x:c r="J2770" s="108"/>
      <x:c r="K2770" s="108"/>
      <x:c r="L2770" s="108"/>
      <x:c r="M2770" s="108"/>
      <x:c r="N2770" s="100"/>
    </x:row>
    <x:row r="2771" spans="1:14" s="5" customFormat="1" ht="42.75" customHeight="1">
      <x:c r="A2771" s="113" t="s">
        <x:v>342</x:v>
      </x:c>
      <x:c r="B2771" s="96" t="str">
        <x:f>일위대가목록표!C233</x:f>
        <x:v>R15, 20km</x:v>
      </x:c>
      <x:c r="C2771" s="97"/>
      <x:c r="D2771" s="98" t="s">
        <x:v>148</x:v>
      </x:c>
      <x:c r="E2771" s="99"/>
      <x:c r="F2771" s="99"/>
      <x:c r="G2771" s="99"/>
      <x:c r="H2771" s="99"/>
      <x:c r="I2771" s="99"/>
      <x:c r="J2771" s="99"/>
      <x:c r="K2771" s="99"/>
      <x:c r="L2771" s="99"/>
      <x:c r="M2771" s="99"/>
      <x:c r="N2771" s="100"/>
    </x:row>
    <x:row r="2772" spans="1:14" s="5" customFormat="1" ht="19.5" customHeight="1">
      <x:c r="A2772" s="101" t="s">
        <x:v>1506</x:v>
      </x:c>
      <x:c r="B2772" s="101" t="s">
        <x:v>591</x:v>
      </x:c>
      <x:c r="C2772" s="102">
        <x:v>0.025700000000000001</x:v>
      </x:c>
      <x:c r="D2772" s="103" t="s">
        <x:v>305</x:v>
      </x:c>
      <x:c r="E2772" s="104"/>
      <x:c r="F2772" s="104">
        <x:f>INT(C2772*E2772)</x:f>
        <x:v>0</x:v>
      </x:c>
      <x:c r="G2772" s="104"/>
      <x:c r="H2772" s="104"/>
      <x:c r="I2772" s="104">
        <x:f>I2768</x:f>
        <x:v>0</x:v>
      </x:c>
      <x:c r="J2772" s="104">
        <x:f>INT(C2772*I2772)</x:f>
        <x:v>0</x:v>
      </x:c>
      <x:c r="K2772" s="104">
        <x:f>SUM(E2772,G2772,I2772)</x:f>
        <x:v>0</x:v>
      </x:c>
      <x:c r="L2772" s="104">
        <x:f>SUM(F2772,H2772,J2772)</x:f>
        <x:v>0</x:v>
      </x:c>
      <x:c r="M2772" s="104"/>
      <x:c r="N2772" s="100"/>
    </x:row>
    <x:row r="2773" spans="1:14" s="5" customFormat="1" ht="19.5" customHeight="1">
      <x:c r="A2773" s="101" t="s">
        <x:v>533</x:v>
      </x:c>
      <x:c r="B2773" s="101"/>
      <x:c r="C2773" s="102"/>
      <x:c r="D2773" s="103"/>
      <x:c r="E2773" s="104"/>
      <x:c r="F2773" s="104">
        <x:f>SUM(F2772:F2772)</x:f>
        <x:v>0</x:v>
      </x:c>
      <x:c r="G2773" s="104"/>
      <x:c r="H2773" s="104">
        <x:f>SUM(H2772:H2772)</x:f>
        <x:v>0</x:v>
      </x:c>
      <x:c r="I2773" s="104"/>
      <x:c r="J2773" s="104">
        <x:f>SUM(J2772:J2772)</x:f>
        <x:v>0</x:v>
      </x:c>
      <x:c r="K2773" s="104"/>
      <x:c r="L2773" s="104">
        <x:f>SUM(F2773,H2773,J2773)</x:f>
        <x:v>0</x:v>
      </x:c>
      <x:c r="M2773" s="104"/>
      <x:c r="N2773" s="100"/>
    </x:row>
    <x:row r="2774" spans="1:14" s="5" customFormat="1" ht="19.5" customHeight="1">
      <x:c r="A2774" s="105"/>
      <x:c r="B2774" s="105"/>
      <x:c r="C2774" s="106"/>
      <x:c r="D2774" s="107"/>
      <x:c r="E2774" s="108"/>
      <x:c r="F2774" s="108"/>
      <x:c r="G2774" s="108"/>
      <x:c r="H2774" s="108"/>
      <x:c r="I2774" s="108"/>
      <x:c r="J2774" s="108"/>
      <x:c r="K2774" s="108"/>
      <x:c r="L2774" s="108"/>
      <x:c r="M2774" s="108"/>
      <x:c r="N2774" s="100"/>
    </x:row>
    <x:row r="2775" spans="1:14" s="5" customFormat="1" ht="42.75" customHeight="1">
      <x:c r="A2775" s="113" t="s">
        <x:v>392</x:v>
      </x:c>
      <x:c r="B2775" s="96" t="str">
        <x:f>일위대가목록표!C234</x:f>
        <x:v>R16, 20km</x:v>
      </x:c>
      <x:c r="C2775" s="97"/>
      <x:c r="D2775" s="98" t="s">
        <x:v>148</x:v>
      </x:c>
      <x:c r="E2775" s="99"/>
      <x:c r="F2775" s="99"/>
      <x:c r="G2775" s="99"/>
      <x:c r="H2775" s="99"/>
      <x:c r="I2775" s="99"/>
      <x:c r="J2775" s="99"/>
      <x:c r="K2775" s="99"/>
      <x:c r="L2775" s="99"/>
      <x:c r="M2775" s="99"/>
      <x:c r="N2775" s="100"/>
    </x:row>
    <x:row r="2776" spans="1:14" s="5" customFormat="1" ht="19.5" customHeight="1">
      <x:c r="A2776" s="101" t="s">
        <x:v>1506</x:v>
      </x:c>
      <x:c r="B2776" s="101" t="s">
        <x:v>591</x:v>
      </x:c>
      <x:c r="C2776" s="102">
        <x:v>0.0312</x:v>
      </x:c>
      <x:c r="D2776" s="103" t="s">
        <x:v>305</x:v>
      </x:c>
      <x:c r="E2776" s="104"/>
      <x:c r="F2776" s="104">
        <x:f>INT(C2776*E2776)</x:f>
        <x:v>0</x:v>
      </x:c>
      <x:c r="G2776" s="104"/>
      <x:c r="H2776" s="104"/>
      <x:c r="I2776" s="104">
        <x:f>I2772</x:f>
        <x:v>0</x:v>
      </x:c>
      <x:c r="J2776" s="104">
        <x:f>INT(C2776*I2776)</x:f>
        <x:v>0</x:v>
      </x:c>
      <x:c r="K2776" s="104">
        <x:f>SUM(E2776,G2776,I2776)</x:f>
        <x:v>0</x:v>
      </x:c>
      <x:c r="L2776" s="104">
        <x:f>SUM(F2776,H2776,J2776)</x:f>
        <x:v>0</x:v>
      </x:c>
      <x:c r="M2776" s="104"/>
      <x:c r="N2776" s="100"/>
    </x:row>
    <x:row r="2777" spans="1:14" s="5" customFormat="1" ht="19.5" customHeight="1">
      <x:c r="A2777" s="101" t="s">
        <x:v>533</x:v>
      </x:c>
      <x:c r="B2777" s="101"/>
      <x:c r="C2777" s="102"/>
      <x:c r="D2777" s="103"/>
      <x:c r="E2777" s="104"/>
      <x:c r="F2777" s="104">
        <x:f>SUM(F2776:F2776)</x:f>
        <x:v>0</x:v>
      </x:c>
      <x:c r="G2777" s="104"/>
      <x:c r="H2777" s="104">
        <x:f>SUM(H2776:H2776)</x:f>
        <x:v>0</x:v>
      </x:c>
      <x:c r="I2777" s="104"/>
      <x:c r="J2777" s="104">
        <x:f>SUM(J2776:J2776)</x:f>
        <x:v>0</x:v>
      </x:c>
      <x:c r="K2777" s="104"/>
      <x:c r="L2777" s="104">
        <x:f>SUM(F2777,H2777,J2777)</x:f>
        <x:v>0</x:v>
      </x:c>
      <x:c r="M2777" s="104"/>
      <x:c r="N2777" s="100"/>
    </x:row>
    <x:row r="2778" spans="1:14" s="5" customFormat="1" ht="19.5" customHeight="1">
      <x:c r="A2778" s="105"/>
      <x:c r="B2778" s="105"/>
      <x:c r="C2778" s="106"/>
      <x:c r="D2778" s="107"/>
      <x:c r="E2778" s="108"/>
      <x:c r="F2778" s="108"/>
      <x:c r="G2778" s="108"/>
      <x:c r="H2778" s="108"/>
      <x:c r="I2778" s="108"/>
      <x:c r="J2778" s="108"/>
      <x:c r="K2778" s="108"/>
      <x:c r="L2778" s="108"/>
      <x:c r="M2778" s="108"/>
      <x:c r="N2778" s="100"/>
    </x:row>
    <x:row r="2779" spans="1:14" s="5" customFormat="1" ht="42.75" customHeight="1">
      <x:c r="A2779" s="113" t="s">
        <x:v>1389</x:v>
      </x:c>
      <x:c r="B2779" s="96" t="str">
        <x:f>일위대가목록표!C235</x:f>
        <x:v>R17, 20km</x:v>
      </x:c>
      <x:c r="C2779" s="97"/>
      <x:c r="D2779" s="98" t="s">
        <x:v>148</x:v>
      </x:c>
      <x:c r="E2779" s="99"/>
      <x:c r="F2779" s="99"/>
      <x:c r="G2779" s="99"/>
      <x:c r="H2779" s="99"/>
      <x:c r="I2779" s="99"/>
      <x:c r="J2779" s="99"/>
      <x:c r="K2779" s="99"/>
      <x:c r="L2779" s="99"/>
      <x:c r="M2779" s="99"/>
      <x:c r="N2779" s="100"/>
    </x:row>
    <x:row r="2780" spans="1:14" s="5" customFormat="1" ht="19.5" customHeight="1">
      <x:c r="A2780" s="101" t="s">
        <x:v>1506</x:v>
      </x:c>
      <x:c r="B2780" s="101" t="s">
        <x:v>591</x:v>
      </x:c>
      <x:c r="C2780" s="102">
        <x:v>0.0374</x:v>
      </x:c>
      <x:c r="D2780" s="103" t="s">
        <x:v>305</x:v>
      </x:c>
      <x:c r="E2780" s="104"/>
      <x:c r="F2780" s="104">
        <x:f>INT(C2780*E2780)</x:f>
        <x:v>0</x:v>
      </x:c>
      <x:c r="G2780" s="104"/>
      <x:c r="H2780" s="104"/>
      <x:c r="I2780" s="104">
        <x:f>I2776</x:f>
        <x:v>0</x:v>
      </x:c>
      <x:c r="J2780" s="104">
        <x:f>INT(C2780*I2780)</x:f>
        <x:v>0</x:v>
      </x:c>
      <x:c r="K2780" s="104">
        <x:f>SUM(E2780,G2780,I2780)</x:f>
        <x:v>0</x:v>
      </x:c>
      <x:c r="L2780" s="104">
        <x:f>SUM(F2780,H2780,J2780)</x:f>
        <x:v>0</x:v>
      </x:c>
      <x:c r="M2780" s="104"/>
      <x:c r="N2780" s="100"/>
    </x:row>
    <x:row r="2781" spans="1:14" s="5" customFormat="1" ht="19.5" customHeight="1">
      <x:c r="A2781" s="101" t="s">
        <x:v>533</x:v>
      </x:c>
      <x:c r="B2781" s="101"/>
      <x:c r="C2781" s="102"/>
      <x:c r="D2781" s="103"/>
      <x:c r="E2781" s="104"/>
      <x:c r="F2781" s="104">
        <x:f>SUM(F2780:F2780)</x:f>
        <x:v>0</x:v>
      </x:c>
      <x:c r="G2781" s="104"/>
      <x:c r="H2781" s="104">
        <x:f>SUM(H2780:H2780)</x:f>
        <x:v>0</x:v>
      </x:c>
      <x:c r="I2781" s="104"/>
      <x:c r="J2781" s="104">
        <x:f>SUM(J2780:J2780)</x:f>
        <x:v>0</x:v>
      </x:c>
      <x:c r="K2781" s="104"/>
      <x:c r="L2781" s="104">
        <x:f>SUM(F2781,H2781,J2781)</x:f>
        <x:v>0</x:v>
      </x:c>
      <x:c r="M2781" s="104"/>
      <x:c r="N2781" s="100"/>
    </x:row>
    <x:row r="2782" spans="1:14" s="5" customFormat="1" ht="19.5" customHeight="1">
      <x:c r="A2782" s="105"/>
      <x:c r="B2782" s="105"/>
      <x:c r="C2782" s="106"/>
      <x:c r="D2782" s="107"/>
      <x:c r="E2782" s="108"/>
      <x:c r="F2782" s="108"/>
      <x:c r="G2782" s="108"/>
      <x:c r="H2782" s="108"/>
      <x:c r="I2782" s="108"/>
      <x:c r="J2782" s="108"/>
      <x:c r="K2782" s="108"/>
      <x:c r="L2782" s="108"/>
      <x:c r="M2782" s="108"/>
      <x:c r="N2782" s="100"/>
    </x:row>
    <x:row r="2783" spans="1:14" s="5" customFormat="1" ht="42.75" customHeight="1">
      <x:c r="A2783" s="113" t="s">
        <x:v>998</x:v>
      </x:c>
      <x:c r="B2783" s="96" t="str">
        <x:f>일위대가목록표!C236</x:f>
        <x:v>R18, 20km</x:v>
      </x:c>
      <x:c r="C2783" s="97"/>
      <x:c r="D2783" s="98" t="s">
        <x:v>148</x:v>
      </x:c>
      <x:c r="E2783" s="99"/>
      <x:c r="F2783" s="99"/>
      <x:c r="G2783" s="99"/>
      <x:c r="H2783" s="99"/>
      <x:c r="I2783" s="99"/>
      <x:c r="J2783" s="99"/>
      <x:c r="K2783" s="99"/>
      <x:c r="L2783" s="99"/>
      <x:c r="M2783" s="99"/>
      <x:c r="N2783" s="100"/>
    </x:row>
    <x:row r="2784" spans="1:14" s="5" customFormat="1" ht="19.5" customHeight="1">
      <x:c r="A2784" s="101" t="s">
        <x:v>1506</x:v>
      </x:c>
      <x:c r="B2784" s="101" t="s">
        <x:v>591</x:v>
      </x:c>
      <x:c r="C2784" s="102">
        <x:v>0.044400000000000001</x:v>
      </x:c>
      <x:c r="D2784" s="103" t="s">
        <x:v>305</x:v>
      </x:c>
      <x:c r="E2784" s="104"/>
      <x:c r="F2784" s="104">
        <x:f>INT(C2784*E2784)</x:f>
        <x:v>0</x:v>
      </x:c>
      <x:c r="G2784" s="104"/>
      <x:c r="H2784" s="104"/>
      <x:c r="I2784" s="104">
        <x:f>I2780</x:f>
        <x:v>0</x:v>
      </x:c>
      <x:c r="J2784" s="104">
        <x:f>INT(C2784*I2784)</x:f>
        <x:v>0</x:v>
      </x:c>
      <x:c r="K2784" s="104">
        <x:f>SUM(E2784,G2784,I2784)</x:f>
        <x:v>0</x:v>
      </x:c>
      <x:c r="L2784" s="104">
        <x:f>SUM(F2784,H2784,J2784)</x:f>
        <x:v>0</x:v>
      </x:c>
      <x:c r="M2784" s="104"/>
      <x:c r="N2784" s="100"/>
    </x:row>
    <x:row r="2785" spans="1:14" s="5" customFormat="1" ht="19.5" customHeight="1">
      <x:c r="A2785" s="101" t="s">
        <x:v>533</x:v>
      </x:c>
      <x:c r="B2785" s="101"/>
      <x:c r="C2785" s="102"/>
      <x:c r="D2785" s="103"/>
      <x:c r="E2785" s="104"/>
      <x:c r="F2785" s="104">
        <x:f>SUM(F2784:F2784)</x:f>
        <x:v>0</x:v>
      </x:c>
      <x:c r="G2785" s="104"/>
      <x:c r="H2785" s="104">
        <x:f>SUM(H2784:H2784)</x:f>
        <x:v>0</x:v>
      </x:c>
      <x:c r="I2785" s="104"/>
      <x:c r="J2785" s="104">
        <x:f>SUM(J2784:J2784)</x:f>
        <x:v>0</x:v>
      </x:c>
      <x:c r="K2785" s="104"/>
      <x:c r="L2785" s="104">
        <x:f>SUM(F2785,H2785,J2785)</x:f>
        <x:v>0</x:v>
      </x:c>
      <x:c r="M2785" s="104"/>
      <x:c r="N2785" s="100"/>
    </x:row>
    <x:row r="2786" spans="1:14" s="5" customFormat="1" ht="19.5" customHeight="1">
      <x:c r="A2786" s="105"/>
      <x:c r="B2786" s="105"/>
      <x:c r="C2786" s="106"/>
      <x:c r="D2786" s="107"/>
      <x:c r="E2786" s="108"/>
      <x:c r="F2786" s="108"/>
      <x:c r="G2786" s="108"/>
      <x:c r="H2786" s="108"/>
      <x:c r="I2786" s="108"/>
      <x:c r="J2786" s="108"/>
      <x:c r="K2786" s="108"/>
      <x:c r="L2786" s="108"/>
      <x:c r="M2786" s="108"/>
      <x:c r="N2786" s="100"/>
    </x:row>
    <x:row r="2787" spans="1:14" s="5" customFormat="1" ht="42.75" customHeight="1">
      <x:c r="A2787" s="113" t="s">
        <x:v>1399</x:v>
      </x:c>
      <x:c r="B2787" s="96" t="str">
        <x:f>일위대가목록표!C237</x:f>
        <x:v>R19, 20km</x:v>
      </x:c>
      <x:c r="C2787" s="97"/>
      <x:c r="D2787" s="98" t="s">
        <x:v>148</x:v>
      </x:c>
      <x:c r="E2787" s="99"/>
      <x:c r="F2787" s="99"/>
      <x:c r="G2787" s="99"/>
      <x:c r="H2787" s="99"/>
      <x:c r="I2787" s="99"/>
      <x:c r="J2787" s="99"/>
      <x:c r="K2787" s="99"/>
      <x:c r="L2787" s="99"/>
      <x:c r="M2787" s="99"/>
      <x:c r="N2787" s="100"/>
    </x:row>
    <x:row r="2788" spans="1:14" s="5" customFormat="1" ht="19.5" customHeight="1">
      <x:c r="A2788" s="101" t="s">
        <x:v>1506</x:v>
      </x:c>
      <x:c r="B2788" s="101" t="s">
        <x:v>591</x:v>
      </x:c>
      <x:c r="C2788" s="102">
        <x:v>0.052300000000000002</x:v>
      </x:c>
      <x:c r="D2788" s="103" t="s">
        <x:v>305</x:v>
      </x:c>
      <x:c r="E2788" s="104"/>
      <x:c r="F2788" s="104">
        <x:f>INT(C2788*E2788)</x:f>
        <x:v>0</x:v>
      </x:c>
      <x:c r="G2788" s="104"/>
      <x:c r="H2788" s="104"/>
      <x:c r="I2788" s="104">
        <x:f>I2784</x:f>
        <x:v>0</x:v>
      </x:c>
      <x:c r="J2788" s="104">
        <x:f>INT(C2788*I2788)</x:f>
        <x:v>0</x:v>
      </x:c>
      <x:c r="K2788" s="104">
        <x:f>SUM(E2788,G2788,I2788)</x:f>
        <x:v>0</x:v>
      </x:c>
      <x:c r="L2788" s="104">
        <x:f>SUM(F2788,H2788,J2788)</x:f>
        <x:v>0</x:v>
      </x:c>
      <x:c r="M2788" s="104"/>
      <x:c r="N2788" s="100"/>
    </x:row>
    <x:row r="2789" spans="1:14" s="5" customFormat="1" ht="19.5" customHeight="1">
      <x:c r="A2789" s="101" t="s">
        <x:v>533</x:v>
      </x:c>
      <x:c r="B2789" s="101"/>
      <x:c r="C2789" s="102"/>
      <x:c r="D2789" s="103"/>
      <x:c r="E2789" s="104"/>
      <x:c r="F2789" s="104">
        <x:f>SUM(F2788:F2788)</x:f>
        <x:v>0</x:v>
      </x:c>
      <x:c r="G2789" s="104"/>
      <x:c r="H2789" s="104">
        <x:f>SUM(H2788:H2788)</x:f>
        <x:v>0</x:v>
      </x:c>
      <x:c r="I2789" s="104"/>
      <x:c r="J2789" s="104">
        <x:f>SUM(J2788:J2788)</x:f>
        <x:v>0</x:v>
      </x:c>
      <x:c r="K2789" s="104"/>
      <x:c r="L2789" s="104">
        <x:f>SUM(F2789,H2789,J2789)</x:f>
        <x:v>0</x:v>
      </x:c>
      <x:c r="M2789" s="104"/>
      <x:c r="N2789" s="100"/>
    </x:row>
    <x:row r="2790" spans="1:14" s="5" customFormat="1" ht="19.5" customHeight="1">
      <x:c r="A2790" s="105"/>
      <x:c r="B2790" s="105"/>
      <x:c r="C2790" s="106"/>
      <x:c r="D2790" s="107"/>
      <x:c r="E2790" s="108"/>
      <x:c r="F2790" s="108"/>
      <x:c r="G2790" s="108"/>
      <x:c r="H2790" s="108"/>
      <x:c r="I2790" s="108"/>
      <x:c r="J2790" s="108"/>
      <x:c r="K2790" s="108"/>
      <x:c r="L2790" s="108"/>
      <x:c r="M2790" s="108"/>
      <x:c r="N2790" s="100"/>
    </x:row>
    <x:row r="2791" spans="1:14" s="5" customFormat="1" ht="42.75" customHeight="1">
      <x:c r="A2791" s="113" t="s">
        <x:v>1000</x:v>
      </x:c>
      <x:c r="B2791" s="96" t="str">
        <x:f>일위대가목록표!C238</x:f>
        <x:v>R20, 20km</x:v>
      </x:c>
      <x:c r="C2791" s="97"/>
      <x:c r="D2791" s="98" t="s">
        <x:v>148</x:v>
      </x:c>
      <x:c r="E2791" s="99"/>
      <x:c r="F2791" s="99"/>
      <x:c r="G2791" s="99"/>
      <x:c r="H2791" s="99"/>
      <x:c r="I2791" s="99"/>
      <x:c r="J2791" s="99"/>
      <x:c r="K2791" s="99"/>
      <x:c r="L2791" s="99"/>
      <x:c r="M2791" s="99"/>
      <x:c r="N2791" s="100"/>
    </x:row>
    <x:row r="2792" spans="1:14" s="5" customFormat="1" ht="19.5" customHeight="1">
      <x:c r="A2792" s="101" t="s">
        <x:v>1506</x:v>
      </x:c>
      <x:c r="B2792" s="101" t="s">
        <x:v>591</x:v>
      </x:c>
      <x:c r="C2792" s="102">
        <x:v>0.060899999999999999</x:v>
      </x:c>
      <x:c r="D2792" s="103" t="s">
        <x:v>305</x:v>
      </x:c>
      <x:c r="E2792" s="104"/>
      <x:c r="F2792" s="104">
        <x:f>INT(C2792*E2792)</x:f>
        <x:v>0</x:v>
      </x:c>
      <x:c r="G2792" s="104"/>
      <x:c r="H2792" s="104"/>
      <x:c r="I2792" s="104">
        <x:f>I2788</x:f>
        <x:v>0</x:v>
      </x:c>
      <x:c r="J2792" s="104">
        <x:f>INT(C2792*I2792)</x:f>
        <x:v>0</x:v>
      </x:c>
      <x:c r="K2792" s="104">
        <x:f>SUM(E2792,G2792,I2792)</x:f>
        <x:v>0</x:v>
      </x:c>
      <x:c r="L2792" s="104">
        <x:f>SUM(F2792,H2792,J2792)</x:f>
        <x:v>0</x:v>
      </x:c>
      <x:c r="M2792" s="104"/>
      <x:c r="N2792" s="100"/>
    </x:row>
    <x:row r="2793" spans="1:14" s="5" customFormat="1" ht="19.5" customHeight="1">
      <x:c r="A2793" s="101" t="s">
        <x:v>533</x:v>
      </x:c>
      <x:c r="B2793" s="101"/>
      <x:c r="C2793" s="102"/>
      <x:c r="D2793" s="103"/>
      <x:c r="E2793" s="104"/>
      <x:c r="F2793" s="104">
        <x:f>SUM(F2792:F2792)</x:f>
        <x:v>0</x:v>
      </x:c>
      <x:c r="G2793" s="104"/>
      <x:c r="H2793" s="104">
        <x:f>SUM(H2792:H2792)</x:f>
        <x:v>0</x:v>
      </x:c>
      <x:c r="I2793" s="104"/>
      <x:c r="J2793" s="104">
        <x:f>SUM(J2792:J2792)</x:f>
        <x:v>0</x:v>
      </x:c>
      <x:c r="K2793" s="104"/>
      <x:c r="L2793" s="104">
        <x:f>SUM(F2793,H2793,J2793)</x:f>
        <x:v>0</x:v>
      </x:c>
      <x:c r="M2793" s="104"/>
      <x:c r="N2793" s="100"/>
    </x:row>
    <x:row r="2794" spans="1:14" s="5" customFormat="1" ht="19.5" customHeight="1">
      <x:c r="A2794" s="105"/>
      <x:c r="B2794" s="105"/>
      <x:c r="C2794" s="106"/>
      <x:c r="D2794" s="107"/>
      <x:c r="E2794" s="108"/>
      <x:c r="F2794" s="108"/>
      <x:c r="G2794" s="108"/>
      <x:c r="H2794" s="108"/>
      <x:c r="I2794" s="108"/>
      <x:c r="J2794" s="108"/>
      <x:c r="K2794" s="108"/>
      <x:c r="L2794" s="108"/>
      <x:c r="M2794" s="108"/>
      <x:c r="N2794" s="100"/>
    </x:row>
    <x:row r="2795" spans="1:14" s="5" customFormat="1" ht="42.75" customHeight="1">
      <x:c r="A2795" s="113" t="s">
        <x:v>1381</x:v>
      </x:c>
      <x:c r="B2795" s="96" t="str">
        <x:f>일위대가목록표!C239</x:f>
        <x:v>R21, 20km</x:v>
      </x:c>
      <x:c r="C2795" s="97"/>
      <x:c r="D2795" s="98" t="s">
        <x:v>148</x:v>
      </x:c>
      <x:c r="E2795" s="99"/>
      <x:c r="F2795" s="99"/>
      <x:c r="G2795" s="99"/>
      <x:c r="H2795" s="99"/>
      <x:c r="I2795" s="99"/>
      <x:c r="J2795" s="99"/>
      <x:c r="K2795" s="99"/>
      <x:c r="L2795" s="99"/>
      <x:c r="M2795" s="99"/>
      <x:c r="N2795" s="100"/>
    </x:row>
    <x:row r="2796" spans="1:14" s="5" customFormat="1" ht="19.5" customHeight="1">
      <x:c r="A2796" s="101" t="s">
        <x:v>1506</x:v>
      </x:c>
      <x:c r="B2796" s="101" t="s">
        <x:v>591</x:v>
      </x:c>
      <x:c r="C2796" s="102">
        <x:v>0.070499999999999996</x:v>
      </x:c>
      <x:c r="D2796" s="103" t="s">
        <x:v>305</x:v>
      </x:c>
      <x:c r="E2796" s="104"/>
      <x:c r="F2796" s="104">
        <x:f>INT(C2796*E2796)</x:f>
        <x:v>0</x:v>
      </x:c>
      <x:c r="G2796" s="104"/>
      <x:c r="H2796" s="104"/>
      <x:c r="I2796" s="104">
        <x:f>I2792</x:f>
        <x:v>0</x:v>
      </x:c>
      <x:c r="J2796" s="104">
        <x:f>INT(C2796*I2796)</x:f>
        <x:v>0</x:v>
      </x:c>
      <x:c r="K2796" s="104">
        <x:f>SUM(E2796,G2796,I2796)</x:f>
        <x:v>0</x:v>
      </x:c>
      <x:c r="L2796" s="104">
        <x:f>SUM(F2796,H2796,J2796)</x:f>
        <x:v>0</x:v>
      </x:c>
      <x:c r="M2796" s="104"/>
      <x:c r="N2796" s="100"/>
    </x:row>
    <x:row r="2797" spans="1:14" s="5" customFormat="1" ht="19.5" customHeight="1">
      <x:c r="A2797" s="101" t="s">
        <x:v>533</x:v>
      </x:c>
      <x:c r="B2797" s="101"/>
      <x:c r="C2797" s="102"/>
      <x:c r="D2797" s="103"/>
      <x:c r="E2797" s="104"/>
      <x:c r="F2797" s="104">
        <x:f>SUM(F2796:F2796)</x:f>
        <x:v>0</x:v>
      </x:c>
      <x:c r="G2797" s="104"/>
      <x:c r="H2797" s="104">
        <x:f>SUM(H2796:H2796)</x:f>
        <x:v>0</x:v>
      </x:c>
      <x:c r="I2797" s="104"/>
      <x:c r="J2797" s="104">
        <x:f>SUM(J2796:J2796)</x:f>
        <x:v>0</x:v>
      </x:c>
      <x:c r="K2797" s="104"/>
      <x:c r="L2797" s="104">
        <x:f>SUM(F2797,H2797,J2797)</x:f>
        <x:v>0</x:v>
      </x:c>
      <x:c r="M2797" s="104"/>
      <x:c r="N2797" s="100"/>
    </x:row>
    <x:row r="2798" spans="1:14" s="5" customFormat="1" ht="19.5" customHeight="1">
      <x:c r="A2798" s="105"/>
      <x:c r="B2798" s="105"/>
      <x:c r="C2798" s="106"/>
      <x:c r="D2798" s="107"/>
      <x:c r="E2798" s="108"/>
      <x:c r="F2798" s="108"/>
      <x:c r="G2798" s="108"/>
      <x:c r="H2798" s="108"/>
      <x:c r="I2798" s="108"/>
      <x:c r="J2798" s="108"/>
      <x:c r="K2798" s="108"/>
      <x:c r="L2798" s="108"/>
      <x:c r="M2798" s="108"/>
      <x:c r="N2798" s="100"/>
    </x:row>
    <x:row r="2799" spans="1:14" s="5" customFormat="1" ht="42.75" customHeight="1">
      <x:c r="A2799" s="113" t="s">
        <x:v>1392</x:v>
      </x:c>
      <x:c r="B2799" s="96" t="str">
        <x:f>일위대가목록표!C240</x:f>
        <x:v>R22, 20km</x:v>
      </x:c>
      <x:c r="C2799" s="97"/>
      <x:c r="D2799" s="98" t="s">
        <x:v>148</x:v>
      </x:c>
      <x:c r="E2799" s="99"/>
      <x:c r="F2799" s="99"/>
      <x:c r="G2799" s="99"/>
      <x:c r="H2799" s="99"/>
      <x:c r="I2799" s="99"/>
      <x:c r="J2799" s="99"/>
      <x:c r="K2799" s="99"/>
      <x:c r="L2799" s="99"/>
      <x:c r="M2799" s="99"/>
      <x:c r="N2799" s="100"/>
    </x:row>
    <x:row r="2800" spans="1:14" s="5" customFormat="1" ht="19.5" customHeight="1">
      <x:c r="A2800" s="101" t="s">
        <x:v>1506</x:v>
      </x:c>
      <x:c r="B2800" s="101" t="s">
        <x:v>591</x:v>
      </x:c>
      <x:c r="C2800" s="102">
        <x:v>0.081100000000000005</x:v>
      </x:c>
      <x:c r="D2800" s="103" t="s">
        <x:v>305</x:v>
      </x:c>
      <x:c r="E2800" s="104"/>
      <x:c r="F2800" s="104">
        <x:f>INT(C2800*E2800)</x:f>
        <x:v>0</x:v>
      </x:c>
      <x:c r="G2800" s="104"/>
      <x:c r="H2800" s="104"/>
      <x:c r="I2800" s="104">
        <x:f>I2796</x:f>
        <x:v>0</x:v>
      </x:c>
      <x:c r="J2800" s="104">
        <x:f>INT(C2800*I2800)</x:f>
        <x:v>0</x:v>
      </x:c>
      <x:c r="K2800" s="104">
        <x:f>SUM(E2800,G2800,I2800)</x:f>
        <x:v>0</x:v>
      </x:c>
      <x:c r="L2800" s="104">
        <x:f>SUM(F2800,H2800,J2800)</x:f>
        <x:v>0</x:v>
      </x:c>
      <x:c r="M2800" s="104"/>
      <x:c r="N2800" s="100"/>
    </x:row>
    <x:row r="2801" spans="1:14" s="5" customFormat="1" ht="19.5" customHeight="1">
      <x:c r="A2801" s="101" t="s">
        <x:v>533</x:v>
      </x:c>
      <x:c r="B2801" s="101"/>
      <x:c r="C2801" s="102"/>
      <x:c r="D2801" s="103"/>
      <x:c r="E2801" s="104"/>
      <x:c r="F2801" s="104">
        <x:f>SUM(F2800:F2800)</x:f>
        <x:v>0</x:v>
      </x:c>
      <x:c r="G2801" s="104"/>
      <x:c r="H2801" s="104">
        <x:f>SUM(H2800:H2800)</x:f>
        <x:v>0</x:v>
      </x:c>
      <x:c r="I2801" s="104"/>
      <x:c r="J2801" s="104">
        <x:f>SUM(J2800:J2800)</x:f>
        <x:v>0</x:v>
      </x:c>
      <x:c r="K2801" s="104"/>
      <x:c r="L2801" s="104">
        <x:f>SUM(F2801,H2801,J2801)</x:f>
        <x:v>0</x:v>
      </x:c>
      <x:c r="M2801" s="104"/>
      <x:c r="N2801" s="100"/>
    </x:row>
    <x:row r="2802" spans="1:14" s="5" customFormat="1" ht="19.5" customHeight="1">
      <x:c r="A2802" s="105"/>
      <x:c r="B2802" s="105"/>
      <x:c r="C2802" s="106"/>
      <x:c r="D2802" s="107"/>
      <x:c r="E2802" s="108"/>
      <x:c r="F2802" s="108"/>
      <x:c r="G2802" s="108"/>
      <x:c r="H2802" s="108"/>
      <x:c r="I2802" s="108"/>
      <x:c r="J2802" s="108"/>
      <x:c r="K2802" s="108"/>
      <x:c r="L2802" s="108"/>
      <x:c r="M2802" s="108"/>
      <x:c r="N2802" s="100"/>
    </x:row>
    <x:row r="2803" spans="1:14" s="5" customFormat="1" ht="42.75" customHeight="1">
      <x:c r="A2803" s="113" t="s">
        <x:v>1400</x:v>
      </x:c>
      <x:c r="B2803" s="96" t="str">
        <x:f>일위대가목록표!C241</x:f>
        <x:v>R23, 20km</x:v>
      </x:c>
      <x:c r="C2803" s="97"/>
      <x:c r="D2803" s="98" t="s">
        <x:v>148</x:v>
      </x:c>
      <x:c r="E2803" s="99"/>
      <x:c r="F2803" s="99"/>
      <x:c r="G2803" s="99"/>
      <x:c r="H2803" s="99"/>
      <x:c r="I2803" s="99"/>
      <x:c r="J2803" s="99"/>
      <x:c r="K2803" s="99"/>
      <x:c r="L2803" s="99"/>
      <x:c r="M2803" s="99"/>
      <x:c r="N2803" s="100"/>
    </x:row>
    <x:row r="2804" spans="1:14" s="5" customFormat="1" ht="19.5" customHeight="1">
      <x:c r="A2804" s="101" t="s">
        <x:v>1506</x:v>
      </x:c>
      <x:c r="B2804" s="101" t="s">
        <x:v>591</x:v>
      </x:c>
      <x:c r="C2804" s="102">
        <x:v>0.092700000000000005</x:v>
      </x:c>
      <x:c r="D2804" s="103" t="s">
        <x:v>305</x:v>
      </x:c>
      <x:c r="E2804" s="104"/>
      <x:c r="F2804" s="104">
        <x:f>INT(C2804*E2804)</x:f>
        <x:v>0</x:v>
      </x:c>
      <x:c r="G2804" s="104"/>
      <x:c r="H2804" s="104"/>
      <x:c r="I2804" s="104">
        <x:f>I2800</x:f>
        <x:v>0</x:v>
      </x:c>
      <x:c r="J2804" s="104">
        <x:f>INT(C2804*I2804)</x:f>
        <x:v>0</x:v>
      </x:c>
      <x:c r="K2804" s="104">
        <x:f>SUM(E2804,G2804,I2804)</x:f>
        <x:v>0</x:v>
      </x:c>
      <x:c r="L2804" s="104">
        <x:f>SUM(F2804,H2804,J2804)</x:f>
        <x:v>0</x:v>
      </x:c>
      <x:c r="M2804" s="104"/>
      <x:c r="N2804" s="100"/>
    </x:row>
    <x:row r="2805" spans="1:14" s="5" customFormat="1" ht="19.5" customHeight="1">
      <x:c r="A2805" s="101" t="s">
        <x:v>533</x:v>
      </x:c>
      <x:c r="B2805" s="101"/>
      <x:c r="C2805" s="102"/>
      <x:c r="D2805" s="103"/>
      <x:c r="E2805" s="104"/>
      <x:c r="F2805" s="104">
        <x:f>SUM(F2804:F2804)</x:f>
        <x:v>0</x:v>
      </x:c>
      <x:c r="G2805" s="104"/>
      <x:c r="H2805" s="104">
        <x:f>SUM(H2804:H2804)</x:f>
        <x:v>0</x:v>
      </x:c>
      <x:c r="I2805" s="104"/>
      <x:c r="J2805" s="104">
        <x:f>SUM(J2804:J2804)</x:f>
        <x:v>0</x:v>
      </x:c>
      <x:c r="K2805" s="104"/>
      <x:c r="L2805" s="104">
        <x:f>SUM(F2805,H2805,J2805)</x:f>
        <x:v>0</x:v>
      </x:c>
      <x:c r="M2805" s="104"/>
      <x:c r="N2805" s="100"/>
    </x:row>
    <x:row r="2806" spans="1:14" s="5" customFormat="1" ht="19.5" customHeight="1">
      <x:c r="A2806" s="105"/>
      <x:c r="B2806" s="105"/>
      <x:c r="C2806" s="106"/>
      <x:c r="D2806" s="107"/>
      <x:c r="E2806" s="108"/>
      <x:c r="F2806" s="108"/>
      <x:c r="G2806" s="108"/>
      <x:c r="H2806" s="108"/>
      <x:c r="I2806" s="108"/>
      <x:c r="J2806" s="108"/>
      <x:c r="K2806" s="108"/>
      <x:c r="L2806" s="108"/>
      <x:c r="M2806" s="108"/>
      <x:c r="N2806" s="100"/>
    </x:row>
    <x:row r="2807" spans="1:14" s="5" customFormat="1" ht="42.75" customHeight="1">
      <x:c r="A2807" s="113" t="s">
        <x:v>1396</x:v>
      </x:c>
      <x:c r="B2807" s="96" t="str">
        <x:f>일위대가목록표!C242</x:f>
        <x:v>R24, 20km</x:v>
      </x:c>
      <x:c r="C2807" s="97"/>
      <x:c r="D2807" s="98" t="s">
        <x:v>148</x:v>
      </x:c>
      <x:c r="E2807" s="99"/>
      <x:c r="F2807" s="99"/>
      <x:c r="G2807" s="99"/>
      <x:c r="H2807" s="99"/>
      <x:c r="I2807" s="99"/>
      <x:c r="J2807" s="99"/>
      <x:c r="K2807" s="99"/>
      <x:c r="L2807" s="99"/>
      <x:c r="M2807" s="99"/>
      <x:c r="N2807" s="100"/>
    </x:row>
    <x:row r="2808" spans="1:14" s="5" customFormat="1" ht="19.5" customHeight="1">
      <x:c r="A2808" s="101" t="s">
        <x:v>1506</x:v>
      </x:c>
      <x:c r="B2808" s="101" t="s">
        <x:v>591</x:v>
      </x:c>
      <x:c r="C2808" s="102">
        <x:v>0.1053</x:v>
      </x:c>
      <x:c r="D2808" s="103" t="s">
        <x:v>305</x:v>
      </x:c>
      <x:c r="E2808" s="104"/>
      <x:c r="F2808" s="104">
        <x:f>INT(C2808*E2808)</x:f>
        <x:v>0</x:v>
      </x:c>
      <x:c r="G2808" s="104"/>
      <x:c r="H2808" s="104"/>
      <x:c r="I2808" s="104">
        <x:f>I2804</x:f>
        <x:v>0</x:v>
      </x:c>
      <x:c r="J2808" s="104">
        <x:f>INT(C2808*I2808)</x:f>
        <x:v>0</x:v>
      </x:c>
      <x:c r="K2808" s="104">
        <x:f>SUM(E2808,G2808,I2808)</x:f>
        <x:v>0</x:v>
      </x:c>
      <x:c r="L2808" s="104">
        <x:f>SUM(F2808,H2808,J2808)</x:f>
        <x:v>0</x:v>
      </x:c>
      <x:c r="M2808" s="104"/>
      <x:c r="N2808" s="100"/>
    </x:row>
    <x:row r="2809" spans="1:14" s="5" customFormat="1" ht="19.5" customHeight="1">
      <x:c r="A2809" s="101" t="s">
        <x:v>533</x:v>
      </x:c>
      <x:c r="B2809" s="101"/>
      <x:c r="C2809" s="102"/>
      <x:c r="D2809" s="103"/>
      <x:c r="E2809" s="104"/>
      <x:c r="F2809" s="104">
        <x:f>SUM(F2808:F2808)</x:f>
        <x:v>0</x:v>
      </x:c>
      <x:c r="G2809" s="104"/>
      <x:c r="H2809" s="104">
        <x:f>SUM(H2808:H2808)</x:f>
        <x:v>0</x:v>
      </x:c>
      <x:c r="I2809" s="104"/>
      <x:c r="J2809" s="104">
        <x:f>SUM(J2808:J2808)</x:f>
        <x:v>0</x:v>
      </x:c>
      <x:c r="K2809" s="104"/>
      <x:c r="L2809" s="104">
        <x:f>SUM(F2809,H2809,J2809)</x:f>
        <x:v>0</x:v>
      </x:c>
      <x:c r="M2809" s="104"/>
      <x:c r="N2809" s="100"/>
    </x:row>
    <x:row r="2810" spans="1:14" s="5" customFormat="1" ht="19.5" customHeight="1">
      <x:c r="A2810" s="105"/>
      <x:c r="B2810" s="105"/>
      <x:c r="C2810" s="106"/>
      <x:c r="D2810" s="107"/>
      <x:c r="E2810" s="108"/>
      <x:c r="F2810" s="108"/>
      <x:c r="G2810" s="108"/>
      <x:c r="H2810" s="108"/>
      <x:c r="I2810" s="108"/>
      <x:c r="J2810" s="108"/>
      <x:c r="K2810" s="108"/>
      <x:c r="L2810" s="108"/>
      <x:c r="M2810" s="108"/>
      <x:c r="N2810" s="100"/>
    </x:row>
    <x:row r="2811" spans="1:14" s="5" customFormat="1" ht="42.75" customHeight="1">
      <x:c r="A2811" s="113" t="s">
        <x:v>390</x:v>
      </x:c>
      <x:c r="B2811" s="96" t="str">
        <x:f>일위대가목록표!C243</x:f>
        <x:v>R25, 20km</x:v>
      </x:c>
      <x:c r="C2811" s="97"/>
      <x:c r="D2811" s="98" t="s">
        <x:v>148</x:v>
      </x:c>
      <x:c r="E2811" s="99"/>
      <x:c r="F2811" s="99"/>
      <x:c r="G2811" s="99"/>
      <x:c r="H2811" s="99"/>
      <x:c r="I2811" s="99"/>
      <x:c r="J2811" s="99"/>
      <x:c r="K2811" s="99"/>
      <x:c r="L2811" s="99"/>
      <x:c r="M2811" s="99"/>
      <x:c r="N2811" s="100"/>
    </x:row>
    <x:row r="2812" spans="1:14" s="5" customFormat="1" ht="19.5" customHeight="1">
      <x:c r="A2812" s="101" t="s">
        <x:v>1506</x:v>
      </x:c>
      <x:c r="B2812" s="101" t="s">
        <x:v>591</x:v>
      </x:c>
      <x:c r="C2812" s="102">
        <x:v>0.1191</x:v>
      </x:c>
      <x:c r="D2812" s="103" t="s">
        <x:v>305</x:v>
      </x:c>
      <x:c r="E2812" s="104"/>
      <x:c r="F2812" s="104">
        <x:f>INT(C2812*E2812)</x:f>
        <x:v>0</x:v>
      </x:c>
      <x:c r="G2812" s="104"/>
      <x:c r="H2812" s="104"/>
      <x:c r="I2812" s="104">
        <x:f>I2808</x:f>
        <x:v>0</x:v>
      </x:c>
      <x:c r="J2812" s="104">
        <x:f>INT(C2812*I2812)</x:f>
        <x:v>0</x:v>
      </x:c>
      <x:c r="K2812" s="104">
        <x:f>SUM(E2812,G2812,I2812)</x:f>
        <x:v>0</x:v>
      </x:c>
      <x:c r="L2812" s="104">
        <x:f>SUM(F2812,H2812,J2812)</x:f>
        <x:v>0</x:v>
      </x:c>
      <x:c r="M2812" s="104"/>
      <x:c r="N2812" s="100"/>
    </x:row>
    <x:row r="2813" spans="1:14" s="5" customFormat="1" ht="19.5" customHeight="1">
      <x:c r="A2813" s="101" t="s">
        <x:v>533</x:v>
      </x:c>
      <x:c r="B2813" s="101"/>
      <x:c r="C2813" s="102"/>
      <x:c r="D2813" s="103"/>
      <x:c r="E2813" s="104"/>
      <x:c r="F2813" s="104">
        <x:f>SUM(F2812:F2812)</x:f>
        <x:v>0</x:v>
      </x:c>
      <x:c r="G2813" s="104"/>
      <x:c r="H2813" s="104">
        <x:f>SUM(H2812:H2812)</x:f>
        <x:v>0</x:v>
      </x:c>
      <x:c r="I2813" s="104"/>
      <x:c r="J2813" s="104">
        <x:f>SUM(J2812:J2812)</x:f>
        <x:v>0</x:v>
      </x:c>
      <x:c r="K2813" s="104"/>
      <x:c r="L2813" s="104">
        <x:f>SUM(F2813,H2813,J2813)</x:f>
        <x:v>0</x:v>
      </x:c>
      <x:c r="M2813" s="104"/>
      <x:c r="N2813" s="100"/>
    </x:row>
    <x:row r="2814" spans="1:14" s="5" customFormat="1" ht="19.5" customHeight="1">
      <x:c r="A2814" s="105"/>
      <x:c r="B2814" s="105"/>
      <x:c r="C2814" s="106"/>
      <x:c r="D2814" s="107"/>
      <x:c r="E2814" s="108"/>
      <x:c r="F2814" s="108"/>
      <x:c r="G2814" s="108"/>
      <x:c r="H2814" s="108"/>
      <x:c r="I2814" s="108"/>
      <x:c r="J2814" s="108"/>
      <x:c r="K2814" s="108"/>
      <x:c r="L2814" s="108"/>
      <x:c r="M2814" s="108"/>
      <x:c r="N2814" s="100"/>
    </x:row>
    <x:row r="2815" spans="1:14" s="5" customFormat="1" ht="42.75" customHeight="1">
      <x:c r="A2815" s="113" t="s">
        <x:v>994</x:v>
      </x:c>
      <x:c r="B2815" s="96" t="str">
        <x:f>일위대가목록표!C244</x:f>
        <x:v>R26, 20km</x:v>
      </x:c>
      <x:c r="C2815" s="97"/>
      <x:c r="D2815" s="98" t="s">
        <x:v>148</x:v>
      </x:c>
      <x:c r="E2815" s="99"/>
      <x:c r="F2815" s="99"/>
      <x:c r="G2815" s="99"/>
      <x:c r="H2815" s="99"/>
      <x:c r="I2815" s="99"/>
      <x:c r="J2815" s="99"/>
      <x:c r="K2815" s="99"/>
      <x:c r="L2815" s="99"/>
      <x:c r="M2815" s="99"/>
      <x:c r="N2815" s="100"/>
    </x:row>
    <x:row r="2816" spans="1:14" s="5" customFormat="1" ht="19.5" customHeight="1">
      <x:c r="A2816" s="101" t="s">
        <x:v>1506</x:v>
      </x:c>
      <x:c r="B2816" s="101" t="s">
        <x:v>591</x:v>
      </x:c>
      <x:c r="C2816" s="102">
        <x:v>0.13389999999999999</x:v>
      </x:c>
      <x:c r="D2816" s="103" t="s">
        <x:v>305</x:v>
      </x:c>
      <x:c r="E2816" s="104"/>
      <x:c r="F2816" s="104">
        <x:f>INT(C2816*E2816)</x:f>
        <x:v>0</x:v>
      </x:c>
      <x:c r="G2816" s="104"/>
      <x:c r="H2816" s="104"/>
      <x:c r="I2816" s="104">
        <x:f>I2812</x:f>
        <x:v>0</x:v>
      </x:c>
      <x:c r="J2816" s="104">
        <x:f>INT(C2816*I2816)</x:f>
        <x:v>0</x:v>
      </x:c>
      <x:c r="K2816" s="104">
        <x:f>SUM(E2816,G2816,I2816)</x:f>
        <x:v>0</x:v>
      </x:c>
      <x:c r="L2816" s="104">
        <x:f>SUM(F2816,H2816,J2816)</x:f>
        <x:v>0</x:v>
      </x:c>
      <x:c r="M2816" s="104"/>
      <x:c r="N2816" s="100"/>
    </x:row>
    <x:row r="2817" spans="1:14" s="5" customFormat="1" ht="19.5" customHeight="1">
      <x:c r="A2817" s="101" t="s">
        <x:v>533</x:v>
      </x:c>
      <x:c r="B2817" s="101"/>
      <x:c r="C2817" s="102"/>
      <x:c r="D2817" s="103"/>
      <x:c r="E2817" s="104"/>
      <x:c r="F2817" s="104">
        <x:f>SUM(F2816:F2816)</x:f>
        <x:v>0</x:v>
      </x:c>
      <x:c r="G2817" s="104"/>
      <x:c r="H2817" s="104">
        <x:f>SUM(H2816:H2816)</x:f>
        <x:v>0</x:v>
      </x:c>
      <x:c r="I2817" s="104"/>
      <x:c r="J2817" s="104">
        <x:f>SUM(J2816:J2816)</x:f>
        <x:v>0</x:v>
      </x:c>
      <x:c r="K2817" s="104"/>
      <x:c r="L2817" s="104">
        <x:f>SUM(F2817,H2817,J2817)</x:f>
        <x:v>0</x:v>
      </x:c>
      <x:c r="M2817" s="104"/>
      <x:c r="N2817" s="100"/>
    </x:row>
    <x:row r="2818" spans="1:14" s="5" customFormat="1" ht="19.5" customHeight="1">
      <x:c r="A2818" s="105"/>
      <x:c r="B2818" s="105"/>
      <x:c r="C2818" s="106"/>
      <x:c r="D2818" s="107"/>
      <x:c r="E2818" s="108"/>
      <x:c r="F2818" s="108"/>
      <x:c r="G2818" s="108"/>
      <x:c r="H2818" s="108"/>
      <x:c r="I2818" s="108"/>
      <x:c r="J2818" s="108"/>
      <x:c r="K2818" s="108"/>
      <x:c r="L2818" s="108"/>
      <x:c r="M2818" s="108"/>
      <x:c r="N2818" s="100"/>
    </x:row>
    <x:row r="2819" spans="1:14" s="5" customFormat="1" ht="42.75" customHeight="1">
      <x:c r="A2819" s="113" t="s">
        <x:v>1402</x:v>
      </x:c>
      <x:c r="B2819" s="96" t="str">
        <x:f>일위대가목록표!C245</x:f>
        <x:v>R27, 20km</x:v>
      </x:c>
      <x:c r="C2819" s="97"/>
      <x:c r="D2819" s="98" t="s">
        <x:v>148</x:v>
      </x:c>
      <x:c r="E2819" s="99"/>
      <x:c r="F2819" s="99"/>
      <x:c r="G2819" s="99"/>
      <x:c r="H2819" s="99"/>
      <x:c r="I2819" s="99"/>
      <x:c r="J2819" s="99"/>
      <x:c r="K2819" s="99"/>
      <x:c r="L2819" s="99"/>
      <x:c r="M2819" s="99"/>
      <x:c r="N2819" s="100"/>
    </x:row>
    <x:row r="2820" spans="1:14" s="5" customFormat="1" ht="19.5" customHeight="1">
      <x:c r="A2820" s="101" t="s">
        <x:v>1506</x:v>
      </x:c>
      <x:c r="B2820" s="101" t="s">
        <x:v>591</x:v>
      </x:c>
      <x:c r="C2820" s="102">
        <x:v>0.14990000000000001</x:v>
      </x:c>
      <x:c r="D2820" s="103" t="s">
        <x:v>305</x:v>
      </x:c>
      <x:c r="E2820" s="104"/>
      <x:c r="F2820" s="104">
        <x:f>INT(C2820*E2820)</x:f>
        <x:v>0</x:v>
      </x:c>
      <x:c r="G2820" s="104"/>
      <x:c r="H2820" s="104"/>
      <x:c r="I2820" s="104">
        <x:f>I2816</x:f>
        <x:v>0</x:v>
      </x:c>
      <x:c r="J2820" s="104">
        <x:f>INT(C2820*I2820)</x:f>
        <x:v>0</x:v>
      </x:c>
      <x:c r="K2820" s="104">
        <x:f>SUM(E2820,G2820,I2820)</x:f>
        <x:v>0</x:v>
      </x:c>
      <x:c r="L2820" s="104">
        <x:f>SUM(F2820,H2820,J2820)</x:f>
        <x:v>0</x:v>
      </x:c>
      <x:c r="M2820" s="104"/>
      <x:c r="N2820" s="100"/>
    </x:row>
    <x:row r="2821" spans="1:14" s="5" customFormat="1" ht="19.5" customHeight="1">
      <x:c r="A2821" s="101" t="s">
        <x:v>533</x:v>
      </x:c>
      <x:c r="B2821" s="101"/>
      <x:c r="C2821" s="102"/>
      <x:c r="D2821" s="103"/>
      <x:c r="E2821" s="104"/>
      <x:c r="F2821" s="104">
        <x:f>SUM(F2820:F2820)</x:f>
        <x:v>0</x:v>
      </x:c>
      <x:c r="G2821" s="104"/>
      <x:c r="H2821" s="104">
        <x:f>SUM(H2820:H2820)</x:f>
        <x:v>0</x:v>
      </x:c>
      <x:c r="I2821" s="104"/>
      <x:c r="J2821" s="104">
        <x:f>SUM(J2820:J2820)</x:f>
        <x:v>0</x:v>
      </x:c>
      <x:c r="K2821" s="104"/>
      <x:c r="L2821" s="104">
        <x:f>SUM(F2821,H2821,J2821)</x:f>
        <x:v>0</x:v>
      </x:c>
      <x:c r="M2821" s="104"/>
      <x:c r="N2821" s="100"/>
    </x:row>
    <x:row r="2822" spans="1:14" s="5" customFormat="1" ht="19.5" customHeight="1">
      <x:c r="A2822" s="105"/>
      <x:c r="B2822" s="105"/>
      <x:c r="C2822" s="106"/>
      <x:c r="D2822" s="107"/>
      <x:c r="E2822" s="108"/>
      <x:c r="F2822" s="108"/>
      <x:c r="G2822" s="108"/>
      <x:c r="H2822" s="108"/>
      <x:c r="I2822" s="108"/>
      <x:c r="J2822" s="108"/>
      <x:c r="K2822" s="108"/>
      <x:c r="L2822" s="108"/>
      <x:c r="M2822" s="108"/>
      <x:c r="N2822" s="100"/>
    </x:row>
    <x:row r="2823" spans="1:14" s="5" customFormat="1" ht="42.75" customHeight="1">
      <x:c r="A2823" s="113" t="s">
        <x:v>395</x:v>
      </x:c>
      <x:c r="B2823" s="96" t="str">
        <x:f>일위대가목록표!C246</x:f>
        <x:v>R28, 20km</x:v>
      </x:c>
      <x:c r="C2823" s="97"/>
      <x:c r="D2823" s="98" t="s">
        <x:v>148</x:v>
      </x:c>
      <x:c r="E2823" s="99"/>
      <x:c r="F2823" s="99"/>
      <x:c r="G2823" s="99"/>
      <x:c r="H2823" s="99"/>
      <x:c r="I2823" s="99"/>
      <x:c r="J2823" s="99"/>
      <x:c r="K2823" s="99"/>
      <x:c r="L2823" s="99"/>
      <x:c r="M2823" s="99"/>
      <x:c r="N2823" s="100"/>
    </x:row>
    <x:row r="2824" spans="1:14" s="5" customFormat="1" ht="19.5" customHeight="1">
      <x:c r="A2824" s="101" t="s">
        <x:v>1506</x:v>
      </x:c>
      <x:c r="B2824" s="101" t="s">
        <x:v>591</x:v>
      </x:c>
      <x:c r="C2824" s="102">
        <x:v>0.16719999999999999</x:v>
      </x:c>
      <x:c r="D2824" s="103" t="s">
        <x:v>305</x:v>
      </x:c>
      <x:c r="E2824" s="104"/>
      <x:c r="F2824" s="104">
        <x:f>INT(C2824*E2824)</x:f>
        <x:v>0</x:v>
      </x:c>
      <x:c r="G2824" s="104"/>
      <x:c r="H2824" s="104"/>
      <x:c r="I2824" s="104">
        <x:f>I2820</x:f>
        <x:v>0</x:v>
      </x:c>
      <x:c r="J2824" s="104">
        <x:f>INT(C2824*I2824)</x:f>
        <x:v>0</x:v>
      </x:c>
      <x:c r="K2824" s="104">
        <x:f>SUM(E2824,G2824,I2824)</x:f>
        <x:v>0</x:v>
      </x:c>
      <x:c r="L2824" s="104">
        <x:f>SUM(F2824,H2824,J2824)</x:f>
        <x:v>0</x:v>
      </x:c>
      <x:c r="M2824" s="104"/>
      <x:c r="N2824" s="100"/>
    </x:row>
    <x:row r="2825" spans="1:14" s="5" customFormat="1" ht="19.5" customHeight="1">
      <x:c r="A2825" s="101" t="s">
        <x:v>533</x:v>
      </x:c>
      <x:c r="B2825" s="101"/>
      <x:c r="C2825" s="102"/>
      <x:c r="D2825" s="103"/>
      <x:c r="E2825" s="104"/>
      <x:c r="F2825" s="104">
        <x:f>SUM(F2824:F2824)</x:f>
        <x:v>0</x:v>
      </x:c>
      <x:c r="G2825" s="104"/>
      <x:c r="H2825" s="104">
        <x:f>SUM(H2824:H2824)</x:f>
        <x:v>0</x:v>
      </x:c>
      <x:c r="I2825" s="104"/>
      <x:c r="J2825" s="104">
        <x:f>SUM(J2824:J2824)</x:f>
        <x:v>0</x:v>
      </x:c>
      <x:c r="K2825" s="104"/>
      <x:c r="L2825" s="104">
        <x:f>SUM(F2825,H2825,J2825)</x:f>
        <x:v>0</x:v>
      </x:c>
      <x:c r="M2825" s="104"/>
      <x:c r="N2825" s="100"/>
    </x:row>
    <x:row r="2826" spans="1:14" s="5" customFormat="1" ht="19.5" customHeight="1">
      <x:c r="A2826" s="105"/>
      <x:c r="B2826" s="105"/>
      <x:c r="C2826" s="106"/>
      <x:c r="D2826" s="107"/>
      <x:c r="E2826" s="108"/>
      <x:c r="F2826" s="108"/>
      <x:c r="G2826" s="108"/>
      <x:c r="H2826" s="108"/>
      <x:c r="I2826" s="108"/>
      <x:c r="J2826" s="108"/>
      <x:c r="K2826" s="108"/>
      <x:c r="L2826" s="108"/>
      <x:c r="M2826" s="108"/>
      <x:c r="N2826" s="100"/>
    </x:row>
    <x:row r="2827" spans="1:14" s="5" customFormat="1" ht="42.75" customHeight="1">
      <x:c r="A2827" s="113" t="s">
        <x:v>991</x:v>
      </x:c>
      <x:c r="B2827" s="96" t="str">
        <x:f>일위대가목록표!C247</x:f>
        <x:v>R29, 20km</x:v>
      </x:c>
      <x:c r="C2827" s="97"/>
      <x:c r="D2827" s="98" t="s">
        <x:v>148</x:v>
      </x:c>
      <x:c r="E2827" s="99"/>
      <x:c r="F2827" s="99"/>
      <x:c r="G2827" s="99"/>
      <x:c r="H2827" s="99"/>
      <x:c r="I2827" s="99"/>
      <x:c r="J2827" s="99"/>
      <x:c r="K2827" s="99"/>
      <x:c r="L2827" s="99"/>
      <x:c r="M2827" s="99"/>
      <x:c r="N2827" s="100"/>
    </x:row>
    <x:row r="2828" spans="1:14" s="5" customFormat="1" ht="19.5" customHeight="1">
      <x:c r="A2828" s="101" t="s">
        <x:v>1506</x:v>
      </x:c>
      <x:c r="B2828" s="101" t="s">
        <x:v>591</x:v>
      </x:c>
      <x:c r="C2828" s="102">
        <x:v>0.18579999999999999</x:v>
      </x:c>
      <x:c r="D2828" s="103" t="s">
        <x:v>305</x:v>
      </x:c>
      <x:c r="E2828" s="104"/>
      <x:c r="F2828" s="104">
        <x:f>INT(C2828*E2828)</x:f>
        <x:v>0</x:v>
      </x:c>
      <x:c r="G2828" s="104"/>
      <x:c r="H2828" s="104"/>
      <x:c r="I2828" s="104">
        <x:f>I2824</x:f>
        <x:v>0</x:v>
      </x:c>
      <x:c r="J2828" s="104">
        <x:f>INT(C2828*I2828)</x:f>
        <x:v>0</x:v>
      </x:c>
      <x:c r="K2828" s="104">
        <x:f>SUM(E2828,G2828,I2828)</x:f>
        <x:v>0</x:v>
      </x:c>
      <x:c r="L2828" s="104">
        <x:f>SUM(F2828,H2828,J2828)</x:f>
        <x:v>0</x:v>
      </x:c>
      <x:c r="M2828" s="104"/>
      <x:c r="N2828" s="100"/>
    </x:row>
    <x:row r="2829" spans="1:14" s="5" customFormat="1" ht="19.5" customHeight="1">
      <x:c r="A2829" s="101" t="s">
        <x:v>533</x:v>
      </x:c>
      <x:c r="B2829" s="101"/>
      <x:c r="C2829" s="102"/>
      <x:c r="D2829" s="103"/>
      <x:c r="E2829" s="104"/>
      <x:c r="F2829" s="104">
        <x:f>SUM(F2828:F2828)</x:f>
        <x:v>0</x:v>
      </x:c>
      <x:c r="G2829" s="104"/>
      <x:c r="H2829" s="104">
        <x:f>SUM(H2828:H2828)</x:f>
        <x:v>0</x:v>
      </x:c>
      <x:c r="I2829" s="104"/>
      <x:c r="J2829" s="104">
        <x:f>SUM(J2828:J2828)</x:f>
        <x:v>0</x:v>
      </x:c>
      <x:c r="K2829" s="104"/>
      <x:c r="L2829" s="104">
        <x:f>SUM(F2829,H2829,J2829)</x:f>
        <x:v>0</x:v>
      </x:c>
      <x:c r="M2829" s="104"/>
      <x:c r="N2829" s="100"/>
    </x:row>
    <x:row r="2830" spans="1:14" s="5" customFormat="1" ht="19.5" customHeight="1">
      <x:c r="A2830" s="105"/>
      <x:c r="B2830" s="105"/>
      <x:c r="C2830" s="106"/>
      <x:c r="D2830" s="107"/>
      <x:c r="E2830" s="108"/>
      <x:c r="F2830" s="108"/>
      <x:c r="G2830" s="108"/>
      <x:c r="H2830" s="108"/>
      <x:c r="I2830" s="108"/>
      <x:c r="J2830" s="108"/>
      <x:c r="K2830" s="108"/>
      <x:c r="L2830" s="108"/>
      <x:c r="M2830" s="108"/>
      <x:c r="N2830" s="100"/>
    </x:row>
    <x:row r="2831" spans="1:14" s="5" customFormat="1" ht="42.75" customHeight="1">
      <x:c r="A2831" s="113" t="s">
        <x:v>1375</x:v>
      </x:c>
      <x:c r="B2831" s="96" t="str">
        <x:f>일위대가목록표!C248</x:f>
        <x:v>R30, 20km</x:v>
      </x:c>
      <x:c r="C2831" s="97"/>
      <x:c r="D2831" s="98" t="s">
        <x:v>148</x:v>
      </x:c>
      <x:c r="E2831" s="99"/>
      <x:c r="F2831" s="99"/>
      <x:c r="G2831" s="99"/>
      <x:c r="H2831" s="99"/>
      <x:c r="I2831" s="99"/>
      <x:c r="J2831" s="99"/>
      <x:c r="K2831" s="99"/>
      <x:c r="L2831" s="99"/>
      <x:c r="M2831" s="99"/>
      <x:c r="N2831" s="100"/>
    </x:row>
    <x:row r="2832" spans="1:14" s="5" customFormat="1" ht="19.5" customHeight="1">
      <x:c r="A2832" s="101" t="s">
        <x:v>1506</x:v>
      </x:c>
      <x:c r="B2832" s="101" t="s">
        <x:v>591</x:v>
      </x:c>
      <x:c r="C2832" s="102">
        <x:v>0.20569999999999999</x:v>
      </x:c>
      <x:c r="D2832" s="103" t="s">
        <x:v>305</x:v>
      </x:c>
      <x:c r="E2832" s="104"/>
      <x:c r="F2832" s="104">
        <x:f>INT(C2832*E2832)</x:f>
        <x:v>0</x:v>
      </x:c>
      <x:c r="G2832" s="104"/>
      <x:c r="H2832" s="104"/>
      <x:c r="I2832" s="104">
        <x:f>I2828</x:f>
        <x:v>0</x:v>
      </x:c>
      <x:c r="J2832" s="104">
        <x:f>INT(C2832*I2832)</x:f>
        <x:v>0</x:v>
      </x:c>
      <x:c r="K2832" s="104">
        <x:f>SUM(E2832,G2832,I2832)</x:f>
        <x:v>0</x:v>
      </x:c>
      <x:c r="L2832" s="104">
        <x:f>SUM(F2832,H2832,J2832)</x:f>
        <x:v>0</x:v>
      </x:c>
      <x:c r="M2832" s="104"/>
      <x:c r="N2832" s="100"/>
    </x:row>
    <x:row r="2833" spans="1:14" s="5" customFormat="1" ht="19.5" customHeight="1">
      <x:c r="A2833" s="101" t="s">
        <x:v>533</x:v>
      </x:c>
      <x:c r="B2833" s="101"/>
      <x:c r="C2833" s="102"/>
      <x:c r="D2833" s="103"/>
      <x:c r="E2833" s="104"/>
      <x:c r="F2833" s="104">
        <x:f>SUM(F2832:F2832)</x:f>
        <x:v>0</x:v>
      </x:c>
      <x:c r="G2833" s="104"/>
      <x:c r="H2833" s="104">
        <x:f>SUM(H2832:H2832)</x:f>
        <x:v>0</x:v>
      </x:c>
      <x:c r="I2833" s="104"/>
      <x:c r="J2833" s="104">
        <x:f>SUM(J2832:J2832)</x:f>
        <x:v>0</x:v>
      </x:c>
      <x:c r="K2833" s="104"/>
      <x:c r="L2833" s="104">
        <x:f>SUM(F2833,H2833,J2833)</x:f>
        <x:v>0</x:v>
      </x:c>
      <x:c r="M2833" s="104"/>
      <x:c r="N2833" s="100"/>
    </x:row>
    <x:row r="2834" spans="1:14" s="5" customFormat="1" ht="19.5" customHeight="1">
      <x:c r="A2834" s="105"/>
      <x:c r="B2834" s="105"/>
      <x:c r="C2834" s="106"/>
      <x:c r="D2834" s="107"/>
      <x:c r="E2834" s="108"/>
      <x:c r="F2834" s="108"/>
      <x:c r="G2834" s="108"/>
      <x:c r="H2834" s="108"/>
      <x:c r="I2834" s="108"/>
      <x:c r="J2834" s="108"/>
      <x:c r="K2834" s="108"/>
      <x:c r="L2834" s="108"/>
      <x:c r="M2834" s="108"/>
      <x:c r="N2834" s="100"/>
    </x:row>
    <x:row r="2835" spans="1:14" s="5" customFormat="1" ht="42.75" customHeight="1">
      <x:c r="A2835" s="113" t="s">
        <x:v>396</x:v>
      </x:c>
      <x:c r="B2835" s="96" t="str">
        <x:f>일위대가목록표!C249</x:f>
        <x:v>R35, 20km</x:v>
      </x:c>
      <x:c r="C2835" s="97"/>
      <x:c r="D2835" s="98" t="s">
        <x:v>148</x:v>
      </x:c>
      <x:c r="E2835" s="99"/>
      <x:c r="F2835" s="99"/>
      <x:c r="G2835" s="99"/>
      <x:c r="H2835" s="99"/>
      <x:c r="I2835" s="99"/>
      <x:c r="J2835" s="99"/>
      <x:c r="K2835" s="99"/>
      <x:c r="L2835" s="99"/>
      <x:c r="M2835" s="99"/>
      <x:c r="N2835" s="100"/>
    </x:row>
    <x:row r="2836" spans="1:14" s="5" customFormat="1" ht="19.5" customHeight="1">
      <x:c r="A2836" s="101" t="s">
        <x:v>1506</x:v>
      </x:c>
      <x:c r="B2836" s="101" t="s">
        <x:v>591</x:v>
      </x:c>
      <x:c r="C2836" s="102">
        <x:v>0.3266</x:v>
      </x:c>
      <x:c r="D2836" s="103" t="s">
        <x:v>305</x:v>
      </x:c>
      <x:c r="E2836" s="104"/>
      <x:c r="F2836" s="104">
        <x:f>INT(C2836*E2836)</x:f>
        <x:v>0</x:v>
      </x:c>
      <x:c r="G2836" s="104"/>
      <x:c r="H2836" s="104"/>
      <x:c r="I2836" s="104">
        <x:f>I2832</x:f>
        <x:v>0</x:v>
      </x:c>
      <x:c r="J2836" s="104">
        <x:f>INT(C2836*I2836)</x:f>
        <x:v>0</x:v>
      </x:c>
      <x:c r="K2836" s="104">
        <x:f>SUM(E2836,G2836,I2836)</x:f>
        <x:v>0</x:v>
      </x:c>
      <x:c r="L2836" s="104">
        <x:f>SUM(F2836,H2836,J2836)</x:f>
        <x:v>0</x:v>
      </x:c>
      <x:c r="M2836" s="104"/>
      <x:c r="N2836" s="100"/>
    </x:row>
    <x:row r="2837" spans="1:14" s="5" customFormat="1" ht="19.5" customHeight="1">
      <x:c r="A2837" s="101" t="s">
        <x:v>533</x:v>
      </x:c>
      <x:c r="B2837" s="101"/>
      <x:c r="C2837" s="102"/>
      <x:c r="D2837" s="103"/>
      <x:c r="E2837" s="104"/>
      <x:c r="F2837" s="104">
        <x:f>SUM(F2836:F2836)</x:f>
        <x:v>0</x:v>
      </x:c>
      <x:c r="G2837" s="104"/>
      <x:c r="H2837" s="104">
        <x:f>SUM(H2836:H2836)</x:f>
        <x:v>0</x:v>
      </x:c>
      <x:c r="I2837" s="104"/>
      <x:c r="J2837" s="104">
        <x:f>SUM(J2836:J2836)</x:f>
        <x:v>0</x:v>
      </x:c>
      <x:c r="K2837" s="104"/>
      <x:c r="L2837" s="104">
        <x:f>SUM(F2837,H2837,J2837)</x:f>
        <x:v>0</x:v>
      </x:c>
      <x:c r="M2837" s="104"/>
      <x:c r="N2837" s="100"/>
    </x:row>
    <x:row r="2838" spans="1:14" s="5" customFormat="1" ht="19.5" customHeight="1">
      <x:c r="A2838" s="105"/>
      <x:c r="B2838" s="105"/>
      <x:c r="C2838" s="106"/>
      <x:c r="D2838" s="107"/>
      <x:c r="E2838" s="108"/>
      <x:c r="F2838" s="108"/>
      <x:c r="G2838" s="108"/>
      <x:c r="H2838" s="108"/>
      <x:c r="I2838" s="108"/>
      <x:c r="J2838" s="108"/>
      <x:c r="K2838" s="108"/>
      <x:c r="L2838" s="108"/>
      <x:c r="M2838" s="108"/>
      <x:c r="N2838" s="100"/>
    </x:row>
    <x:row r="2839" spans="1:14" s="5" customFormat="1" ht="42.75" customHeight="1">
      <x:c r="A2839" s="113" t="s">
        <x:v>1394</x:v>
      </x:c>
      <x:c r="B2839" s="96" t="str">
        <x:f>일위대가목록표!C250</x:f>
        <x:v>R40, 20km</x:v>
      </x:c>
      <x:c r="C2839" s="97"/>
      <x:c r="D2839" s="98" t="s">
        <x:v>148</x:v>
      </x:c>
      <x:c r="E2839" s="99"/>
      <x:c r="F2839" s="99"/>
      <x:c r="G2839" s="99"/>
      <x:c r="H2839" s="99"/>
      <x:c r="I2839" s="99"/>
      <x:c r="J2839" s="99"/>
      <x:c r="K2839" s="99"/>
      <x:c r="L2839" s="99"/>
      <x:c r="M2839" s="99"/>
      <x:c r="N2839" s="100"/>
    </x:row>
    <x:row r="2840" spans="1:14" s="5" customFormat="1" ht="19.5" customHeight="1">
      <x:c r="A2840" s="101" t="s">
        <x:v>1506</x:v>
      </x:c>
      <x:c r="B2840" s="101" t="s">
        <x:v>591</x:v>
      </x:c>
      <x:c r="C2840" s="102">
        <x:v>0.48759999999999998</x:v>
      </x:c>
      <x:c r="D2840" s="103" t="s">
        <x:v>305</x:v>
      </x:c>
      <x:c r="E2840" s="104"/>
      <x:c r="F2840" s="104">
        <x:f>INT(C2840*E2840)</x:f>
        <x:v>0</x:v>
      </x:c>
      <x:c r="G2840" s="104"/>
      <x:c r="H2840" s="104"/>
      <x:c r="I2840" s="104">
        <x:f>I2836</x:f>
        <x:v>0</x:v>
      </x:c>
      <x:c r="J2840" s="104">
        <x:f>INT(C2840*I2840)</x:f>
        <x:v>0</x:v>
      </x:c>
      <x:c r="K2840" s="104">
        <x:f>SUM(E2840,G2840,I2840)</x:f>
        <x:v>0</x:v>
      </x:c>
      <x:c r="L2840" s="104">
        <x:f>SUM(F2840,H2840,J2840)</x:f>
        <x:v>0</x:v>
      </x:c>
      <x:c r="M2840" s="104"/>
      <x:c r="N2840" s="100"/>
    </x:row>
    <x:row r="2841" spans="1:14" s="5" customFormat="1" ht="19.5" customHeight="1">
      <x:c r="A2841" s="101" t="s">
        <x:v>533</x:v>
      </x:c>
      <x:c r="B2841" s="101"/>
      <x:c r="C2841" s="102"/>
      <x:c r="D2841" s="103"/>
      <x:c r="E2841" s="104"/>
      <x:c r="F2841" s="104">
        <x:f>SUM(F2840:F2840)</x:f>
        <x:v>0</x:v>
      </x:c>
      <x:c r="G2841" s="104"/>
      <x:c r="H2841" s="104">
        <x:f>SUM(H2840:H2840)</x:f>
        <x:v>0</x:v>
      </x:c>
      <x:c r="I2841" s="104"/>
      <x:c r="J2841" s="104">
        <x:f>SUM(J2840:J2840)</x:f>
        <x:v>0</x:v>
      </x:c>
      <x:c r="K2841" s="104"/>
      <x:c r="L2841" s="104">
        <x:f>SUM(F2841,H2841,J2841)</x:f>
        <x:v>0</x:v>
      </x:c>
      <x:c r="M2841" s="104"/>
      <x:c r="N2841" s="100"/>
    </x:row>
    <x:row r="2842" spans="1:14" s="5" customFormat="1" ht="19.5" customHeight="1">
      <x:c r="A2842" s="105"/>
      <x:c r="B2842" s="105"/>
      <x:c r="C2842" s="106"/>
      <x:c r="D2842" s="107"/>
      <x:c r="E2842" s="108"/>
      <x:c r="F2842" s="108"/>
      <x:c r="G2842" s="108"/>
      <x:c r="H2842" s="108"/>
      <x:c r="I2842" s="108"/>
      <x:c r="J2842" s="108"/>
      <x:c r="K2842" s="108"/>
      <x:c r="L2842" s="108"/>
      <x:c r="M2842" s="108"/>
      <x:c r="N2842" s="100"/>
    </x:row>
    <x:row r="2843" spans="1:14" s="5" customFormat="1" ht="42.75" customHeight="1">
      <x:c r="A2843" s="113" t="s">
        <x:v>394</x:v>
      </x:c>
      <x:c r="B2843" s="96" t="str">
        <x:f>일위대가목록표!C251</x:f>
        <x:v>R45, 20km</x:v>
      </x:c>
      <x:c r="C2843" s="97"/>
      <x:c r="D2843" s="98" t="s">
        <x:v>148</x:v>
      </x:c>
      <x:c r="E2843" s="99"/>
      <x:c r="F2843" s="99"/>
      <x:c r="G2843" s="99"/>
      <x:c r="H2843" s="99"/>
      <x:c r="I2843" s="99"/>
      <x:c r="J2843" s="99"/>
      <x:c r="K2843" s="99"/>
      <x:c r="L2843" s="99"/>
      <x:c r="M2843" s="99"/>
      <x:c r="N2843" s="100"/>
    </x:row>
    <x:row r="2844" spans="1:14" s="5" customFormat="1" ht="19.5" customHeight="1">
      <x:c r="A2844" s="101" t="s">
        <x:v>1506</x:v>
      </x:c>
      <x:c r="B2844" s="101" t="s">
        <x:v>591</x:v>
      </x:c>
      <x:c r="C2844" s="102">
        <x:v>0.69430000000000003</x:v>
      </x:c>
      <x:c r="D2844" s="103" t="s">
        <x:v>305</x:v>
      </x:c>
      <x:c r="E2844" s="104"/>
      <x:c r="F2844" s="104">
        <x:f>INT(C2844*E2844)</x:f>
        <x:v>0</x:v>
      </x:c>
      <x:c r="G2844" s="104"/>
      <x:c r="H2844" s="104"/>
      <x:c r="I2844" s="104">
        <x:f>I2840</x:f>
        <x:v>0</x:v>
      </x:c>
      <x:c r="J2844" s="104">
        <x:f>INT(C2844*I2844)</x:f>
        <x:v>0</x:v>
      </x:c>
      <x:c r="K2844" s="104">
        <x:f>SUM(E2844,G2844,I2844)</x:f>
        <x:v>0</x:v>
      </x:c>
      <x:c r="L2844" s="104">
        <x:f>SUM(F2844,H2844,J2844)</x:f>
        <x:v>0</x:v>
      </x:c>
      <x:c r="M2844" s="104"/>
      <x:c r="N2844" s="100"/>
    </x:row>
    <x:row r="2845" spans="1:14" s="5" customFormat="1" ht="19.5" customHeight="1">
      <x:c r="A2845" s="101" t="s">
        <x:v>533</x:v>
      </x:c>
      <x:c r="B2845" s="101"/>
      <x:c r="C2845" s="102"/>
      <x:c r="D2845" s="103"/>
      <x:c r="E2845" s="104"/>
      <x:c r="F2845" s="104">
        <x:f>SUM(F2844:F2844)</x:f>
        <x:v>0</x:v>
      </x:c>
      <x:c r="G2845" s="104"/>
      <x:c r="H2845" s="104">
        <x:f>SUM(H2844:H2844)</x:f>
        <x:v>0</x:v>
      </x:c>
      <x:c r="I2845" s="104"/>
      <x:c r="J2845" s="104">
        <x:f>SUM(J2844:J2844)</x:f>
        <x:v>0</x:v>
      </x:c>
      <x:c r="K2845" s="104"/>
      <x:c r="L2845" s="104">
        <x:f>SUM(F2845,H2845,J2845)</x:f>
        <x:v>0</x:v>
      </x:c>
      <x:c r="M2845" s="104"/>
      <x:c r="N2845" s="100"/>
    </x:row>
    <x:row r="2846" spans="1:14" s="5" customFormat="1" ht="19.5" customHeight="1">
      <x:c r="A2846" s="105"/>
      <x:c r="B2846" s="105"/>
      <x:c r="C2846" s="106"/>
      <x:c r="D2846" s="107"/>
      <x:c r="E2846" s="108"/>
      <x:c r="F2846" s="108"/>
      <x:c r="G2846" s="108"/>
      <x:c r="H2846" s="108"/>
      <x:c r="I2846" s="108"/>
      <x:c r="J2846" s="108"/>
      <x:c r="K2846" s="108"/>
      <x:c r="L2846" s="108"/>
      <x:c r="M2846" s="108"/>
      <x:c r="N2846" s="100"/>
    </x:row>
    <x:row r="2847" spans="1:14" s="5" customFormat="1" ht="42.75" customHeight="1">
      <x:c r="A2847" s="113" t="s">
        <x:v>397</x:v>
      </x:c>
      <x:c r="B2847" s="96" t="str">
        <x:f>일위대가목록표!C252</x:f>
        <x:v>R50, 20km</x:v>
      </x:c>
      <x:c r="C2847" s="97"/>
      <x:c r="D2847" s="98" t="s">
        <x:v>148</x:v>
      </x:c>
      <x:c r="E2847" s="99"/>
      <x:c r="F2847" s="99"/>
      <x:c r="G2847" s="99"/>
      <x:c r="H2847" s="99"/>
      <x:c r="I2847" s="99"/>
      <x:c r="J2847" s="99"/>
      <x:c r="K2847" s="99"/>
      <x:c r="L2847" s="99"/>
      <x:c r="M2847" s="99"/>
      <x:c r="N2847" s="100"/>
    </x:row>
    <x:row r="2848" spans="1:14" s="5" customFormat="1" ht="19.5" customHeight="1">
      <x:c r="A2848" s="101" t="s">
        <x:v>1506</x:v>
      </x:c>
      <x:c r="B2848" s="101" t="s">
        <x:v>591</x:v>
      </x:c>
      <x:c r="C2848" s="102">
        <x:v>0.95240000000000002</x:v>
      </x:c>
      <x:c r="D2848" s="103" t="s">
        <x:v>305</x:v>
      </x:c>
      <x:c r="E2848" s="104"/>
      <x:c r="F2848" s="104">
        <x:f>INT(C2848*E2848)</x:f>
        <x:v>0</x:v>
      </x:c>
      <x:c r="G2848" s="104"/>
      <x:c r="H2848" s="104"/>
      <x:c r="I2848" s="104">
        <x:f>I2844</x:f>
        <x:v>0</x:v>
      </x:c>
      <x:c r="J2848" s="104">
        <x:f>INT(C2848*I2848)</x:f>
        <x:v>0</x:v>
      </x:c>
      <x:c r="K2848" s="104">
        <x:f>SUM(E2848,G2848,I2848)</x:f>
        <x:v>0</x:v>
      </x:c>
      <x:c r="L2848" s="104">
        <x:f>SUM(F2848,H2848,J2848)</x:f>
        <x:v>0</x:v>
      </x:c>
      <x:c r="M2848" s="104"/>
      <x:c r="N2848" s="100"/>
    </x:row>
    <x:row r="2849" spans="1:14" s="5" customFormat="1" ht="19.5" customHeight="1">
      <x:c r="A2849" s="101" t="s">
        <x:v>533</x:v>
      </x:c>
      <x:c r="B2849" s="101"/>
      <x:c r="C2849" s="102"/>
      <x:c r="D2849" s="103"/>
      <x:c r="E2849" s="104"/>
      <x:c r="F2849" s="104">
        <x:f>SUM(F2848:F2848)</x:f>
        <x:v>0</x:v>
      </x:c>
      <x:c r="G2849" s="104"/>
      <x:c r="H2849" s="104">
        <x:f>SUM(H2848:H2848)</x:f>
        <x:v>0</x:v>
      </x:c>
      <x:c r="I2849" s="104"/>
      <x:c r="J2849" s="104">
        <x:f>SUM(J2848:J2848)</x:f>
        <x:v>0</x:v>
      </x:c>
      <x:c r="K2849" s="104"/>
      <x:c r="L2849" s="104">
        <x:f>SUM(F2849,H2849,J2849)</x:f>
        <x:v>0</x:v>
      </x:c>
      <x:c r="M2849" s="104"/>
      <x:c r="N2849" s="100"/>
    </x:row>
    <x:row r="2850" spans="1:14" s="5" customFormat="1" ht="19.5" customHeight="1">
      <x:c r="A2850" s="105"/>
      <x:c r="B2850" s="105"/>
      <x:c r="C2850" s="106"/>
      <x:c r="D2850" s="107"/>
      <x:c r="E2850" s="108"/>
      <x:c r="F2850" s="108"/>
      <x:c r="G2850" s="108"/>
      <x:c r="H2850" s="108"/>
      <x:c r="I2850" s="108"/>
      <x:c r="J2850" s="108"/>
      <x:c r="K2850" s="108"/>
      <x:c r="L2850" s="108"/>
      <x:c r="M2850" s="108"/>
      <x:c r="N2850" s="100"/>
    </x:row>
    <x:row r="2851" spans="1:14" s="5" customFormat="1" ht="42.75" customHeight="1">
      <x:c r="A2851" s="113" t="s">
        <x:v>1390</x:v>
      </x:c>
      <x:c r="B2851" s="96" t="str">
        <x:f>일위대가목록표!C253</x:f>
        <x:v>R55, 20km</x:v>
      </x:c>
      <x:c r="C2851" s="97"/>
      <x:c r="D2851" s="98" t="s">
        <x:v>148</x:v>
      </x:c>
      <x:c r="E2851" s="99"/>
      <x:c r="F2851" s="99"/>
      <x:c r="G2851" s="99"/>
      <x:c r="H2851" s="99"/>
      <x:c r="I2851" s="99"/>
      <x:c r="J2851" s="99"/>
      <x:c r="K2851" s="99"/>
      <x:c r="L2851" s="99"/>
      <x:c r="M2851" s="99"/>
      <x:c r="N2851" s="100"/>
    </x:row>
    <x:row r="2852" spans="1:14" s="5" customFormat="1" ht="19.5" customHeight="1">
      <x:c r="A2852" s="101" t="s">
        <x:v>1506</x:v>
      </x:c>
      <x:c r="B2852" s="101" t="s">
        <x:v>591</x:v>
      </x:c>
      <x:c r="C2852" s="102">
        <x:v>1.2676000000000001</x:v>
      </x:c>
      <x:c r="D2852" s="103" t="s">
        <x:v>305</x:v>
      </x:c>
      <x:c r="E2852" s="104"/>
      <x:c r="F2852" s="104">
        <x:f>INT(C2852*E2852)</x:f>
        <x:v>0</x:v>
      </x:c>
      <x:c r="G2852" s="104"/>
      <x:c r="H2852" s="104"/>
      <x:c r="I2852" s="104">
        <x:f>I2848</x:f>
        <x:v>0</x:v>
      </x:c>
      <x:c r="J2852" s="104">
        <x:f>INT(C2852*I2852)</x:f>
        <x:v>0</x:v>
      </x:c>
      <x:c r="K2852" s="104">
        <x:f>SUM(E2852,G2852,I2852)</x:f>
        <x:v>0</x:v>
      </x:c>
      <x:c r="L2852" s="104">
        <x:f>SUM(F2852,H2852,J2852)</x:f>
        <x:v>0</x:v>
      </x:c>
      <x:c r="M2852" s="104"/>
      <x:c r="N2852" s="100"/>
    </x:row>
    <x:row r="2853" spans="1:14" s="5" customFormat="1" ht="19.5" customHeight="1">
      <x:c r="A2853" s="101" t="s">
        <x:v>533</x:v>
      </x:c>
      <x:c r="B2853" s="101"/>
      <x:c r="C2853" s="102"/>
      <x:c r="D2853" s="103"/>
      <x:c r="E2853" s="104"/>
      <x:c r="F2853" s="104">
        <x:f>SUM(F2852:F2852)</x:f>
        <x:v>0</x:v>
      </x:c>
      <x:c r="G2853" s="104"/>
      <x:c r="H2853" s="104">
        <x:f>SUM(H2852:H2852)</x:f>
        <x:v>0</x:v>
      </x:c>
      <x:c r="I2853" s="104"/>
      <x:c r="J2853" s="104">
        <x:f>SUM(J2852:J2852)</x:f>
        <x:v>0</x:v>
      </x:c>
      <x:c r="K2853" s="104"/>
      <x:c r="L2853" s="104">
        <x:f>SUM(F2853,H2853,J2853)</x:f>
        <x:v>0</x:v>
      </x:c>
      <x:c r="M2853" s="104"/>
      <x:c r="N2853" s="100"/>
    </x:row>
    <x:row r="2854" spans="1:14" s="5" customFormat="1" ht="19.5" customHeight="1">
      <x:c r="A2854" s="105"/>
      <x:c r="B2854" s="105"/>
      <x:c r="C2854" s="106"/>
      <x:c r="D2854" s="107"/>
      <x:c r="E2854" s="108"/>
      <x:c r="F2854" s="108"/>
      <x:c r="G2854" s="108"/>
      <x:c r="H2854" s="108"/>
      <x:c r="I2854" s="108"/>
      <x:c r="J2854" s="108"/>
      <x:c r="K2854" s="108"/>
      <x:c r="L2854" s="108"/>
      <x:c r="M2854" s="108"/>
      <x:c r="N2854" s="100"/>
    </x:row>
    <x:row r="2855" spans="1:14" s="5" customFormat="1" ht="42.75" customHeight="1">
      <x:c r="A2855" s="113" t="s">
        <x:v>393</x:v>
      </x:c>
      <x:c r="B2855" s="96" t="str">
        <x:f>일위대가목록표!C254</x:f>
        <x:v>R60, 20km</x:v>
      </x:c>
      <x:c r="C2855" s="97"/>
      <x:c r="D2855" s="98" t="s">
        <x:v>148</x:v>
      </x:c>
      <x:c r="E2855" s="99"/>
      <x:c r="F2855" s="99"/>
      <x:c r="G2855" s="99"/>
      <x:c r="H2855" s="99"/>
      <x:c r="I2855" s="99"/>
      <x:c r="J2855" s="99"/>
      <x:c r="K2855" s="99"/>
      <x:c r="L2855" s="99"/>
      <x:c r="M2855" s="99"/>
      <x:c r="N2855" s="100"/>
    </x:row>
    <x:row r="2856" spans="1:14" s="5" customFormat="1" ht="19.5" customHeight="1">
      <x:c r="A2856" s="101" t="s">
        <x:v>1506</x:v>
      </x:c>
      <x:c r="B2856" s="101" t="s">
        <x:v>591</x:v>
      </x:c>
      <x:c r="C2856" s="102">
        <x:v>1.6456999999999999</x:v>
      </x:c>
      <x:c r="D2856" s="103" t="s">
        <x:v>305</x:v>
      </x:c>
      <x:c r="E2856" s="104"/>
      <x:c r="F2856" s="104">
        <x:f>INT(C2856*E2856)</x:f>
        <x:v>0</x:v>
      </x:c>
      <x:c r="G2856" s="104"/>
      <x:c r="H2856" s="104"/>
      <x:c r="I2856" s="104">
        <x:f>I2852</x:f>
        <x:v>0</x:v>
      </x:c>
      <x:c r="J2856" s="104">
        <x:f>INT(C2856*I2856)</x:f>
        <x:v>0</x:v>
      </x:c>
      <x:c r="K2856" s="104">
        <x:f>SUM(E2856,G2856,I2856)</x:f>
        <x:v>0</x:v>
      </x:c>
      <x:c r="L2856" s="104">
        <x:f>SUM(F2856,H2856,J2856)</x:f>
        <x:v>0</x:v>
      </x:c>
      <x:c r="M2856" s="104"/>
      <x:c r="N2856" s="100"/>
    </x:row>
    <x:row r="2857" spans="1:14" s="5" customFormat="1" ht="19.5" customHeight="1">
      <x:c r="A2857" s="101" t="s">
        <x:v>533</x:v>
      </x:c>
      <x:c r="B2857" s="101"/>
      <x:c r="C2857" s="102"/>
      <x:c r="D2857" s="103"/>
      <x:c r="E2857" s="104"/>
      <x:c r="F2857" s="104">
        <x:f>SUM(F2856:F2856)</x:f>
        <x:v>0</x:v>
      </x:c>
      <x:c r="G2857" s="104"/>
      <x:c r="H2857" s="104">
        <x:f>SUM(H2856:H2856)</x:f>
        <x:v>0</x:v>
      </x:c>
      <x:c r="I2857" s="104"/>
      <x:c r="J2857" s="104">
        <x:f>SUM(J2856:J2856)</x:f>
        <x:v>0</x:v>
      </x:c>
      <x:c r="K2857" s="104"/>
      <x:c r="L2857" s="104">
        <x:f>SUM(F2857,H2857,J2857)</x:f>
        <x:v>0</x:v>
      </x:c>
      <x:c r="M2857" s="104"/>
      <x:c r="N2857" s="100"/>
    </x:row>
    <x:row r="2858" spans="1:14" s="5" customFormat="1" ht="19.5" customHeight="1">
      <x:c r="A2858" s="105"/>
      <x:c r="B2858" s="105"/>
      <x:c r="C2858" s="106"/>
      <x:c r="D2858" s="107"/>
      <x:c r="E2858" s="108"/>
      <x:c r="F2858" s="108"/>
      <x:c r="G2858" s="108"/>
      <x:c r="H2858" s="108"/>
      <x:c r="I2858" s="108"/>
      <x:c r="J2858" s="108"/>
      <x:c r="K2858" s="108"/>
      <x:c r="L2858" s="108"/>
      <x:c r="M2858" s="108"/>
      <x:c r="N2858" s="100"/>
    </x:row>
    <x:row r="2859" spans="1:14" s="5" customFormat="1" ht="42.75" customHeight="1">
      <x:c r="A2859" s="113" t="s">
        <x:v>986</x:v>
      </x:c>
      <x:c r="B2859" s="96" t="str">
        <x:f>일위대가목록표!C255</x:f>
        <x:v>R65, 20km</x:v>
      </x:c>
      <x:c r="C2859" s="97"/>
      <x:c r="D2859" s="98" t="s">
        <x:v>148</x:v>
      </x:c>
      <x:c r="E2859" s="99"/>
      <x:c r="F2859" s="99"/>
      <x:c r="G2859" s="99"/>
      <x:c r="H2859" s="99"/>
      <x:c r="I2859" s="99"/>
      <x:c r="J2859" s="99"/>
      <x:c r="K2859" s="99"/>
      <x:c r="L2859" s="99"/>
      <x:c r="M2859" s="99"/>
      <x:c r="N2859" s="100"/>
    </x:row>
    <x:row r="2860" spans="1:14" s="5" customFormat="1" ht="19.5" customHeight="1">
      <x:c r="A2860" s="101" t="s">
        <x:v>1506</x:v>
      </x:c>
      <x:c r="B2860" s="101" t="s">
        <x:v>591</x:v>
      </x:c>
      <x:c r="C2860" s="102">
        <x:v>2.0924</x:v>
      </x:c>
      <x:c r="D2860" s="103" t="s">
        <x:v>305</x:v>
      </x:c>
      <x:c r="E2860" s="104"/>
      <x:c r="F2860" s="104">
        <x:f>INT(C2860*E2860)</x:f>
        <x:v>0</x:v>
      </x:c>
      <x:c r="G2860" s="104"/>
      <x:c r="H2860" s="104"/>
      <x:c r="I2860" s="104">
        <x:f>I2856</x:f>
        <x:v>0</x:v>
      </x:c>
      <x:c r="J2860" s="104">
        <x:f>INT(C2860*I2860)</x:f>
        <x:v>0</x:v>
      </x:c>
      <x:c r="K2860" s="104">
        <x:f>SUM(E2860,G2860,I2860)</x:f>
        <x:v>0</x:v>
      </x:c>
      <x:c r="L2860" s="104">
        <x:f>SUM(F2860,H2860,J2860)</x:f>
        <x:v>0</x:v>
      </x:c>
      <x:c r="M2860" s="104"/>
      <x:c r="N2860" s="100"/>
    </x:row>
    <x:row r="2861" spans="1:14" s="5" customFormat="1" ht="19.5" customHeight="1">
      <x:c r="A2861" s="101" t="s">
        <x:v>533</x:v>
      </x:c>
      <x:c r="B2861" s="101"/>
      <x:c r="C2861" s="102"/>
      <x:c r="D2861" s="103"/>
      <x:c r="E2861" s="104"/>
      <x:c r="F2861" s="104">
        <x:f>SUM(F2860:F2860)</x:f>
        <x:v>0</x:v>
      </x:c>
      <x:c r="G2861" s="104"/>
      <x:c r="H2861" s="104">
        <x:f>SUM(H2860:H2860)</x:f>
        <x:v>0</x:v>
      </x:c>
      <x:c r="I2861" s="104"/>
      <x:c r="J2861" s="104">
        <x:f>SUM(J2860:J2860)</x:f>
        <x:v>0</x:v>
      </x:c>
      <x:c r="K2861" s="104"/>
      <x:c r="L2861" s="104">
        <x:f>SUM(F2861,H2861,J2861)</x:f>
        <x:v>0</x:v>
      </x:c>
      <x:c r="M2861" s="104"/>
      <x:c r="N2861" s="100"/>
    </x:row>
    <x:row r="2862" spans="1:14" s="5" customFormat="1" ht="19.5" customHeight="1">
      <x:c r="A2862" s="105"/>
      <x:c r="B2862" s="105"/>
      <x:c r="C2862" s="106"/>
      <x:c r="D2862" s="107"/>
      <x:c r="E2862" s="108"/>
      <x:c r="F2862" s="108"/>
      <x:c r="G2862" s="108"/>
      <x:c r="H2862" s="108"/>
      <x:c r="I2862" s="108"/>
      <x:c r="J2862" s="108"/>
      <x:c r="K2862" s="108"/>
      <x:c r="L2862" s="108"/>
      <x:c r="M2862" s="108"/>
      <x:c r="N2862" s="100"/>
    </x:row>
    <x:row r="2863" spans="1:14" s="5" customFormat="1" ht="42.75" customHeight="1">
      <x:c r="A2863" s="113" t="s">
        <x:v>983</x:v>
      </x:c>
      <x:c r="B2863" s="96" t="str">
        <x:f>일위대가목록표!C256</x:f>
        <x:v>R70, 20km</x:v>
      </x:c>
      <x:c r="C2863" s="97"/>
      <x:c r="D2863" s="98" t="s">
        <x:v>148</x:v>
      </x:c>
      <x:c r="E2863" s="99"/>
      <x:c r="F2863" s="99"/>
      <x:c r="G2863" s="99"/>
      <x:c r="H2863" s="99"/>
      <x:c r="I2863" s="99"/>
      <x:c r="J2863" s="99"/>
      <x:c r="K2863" s="99"/>
      <x:c r="L2863" s="99"/>
      <x:c r="M2863" s="99"/>
      <x:c r="N2863" s="100"/>
    </x:row>
    <x:row r="2864" spans="1:14" s="5" customFormat="1" ht="19.5" customHeight="1">
      <x:c r="A2864" s="101" t="s">
        <x:v>1506</x:v>
      </x:c>
      <x:c r="B2864" s="101" t="s">
        <x:v>591</x:v>
      </x:c>
      <x:c r="C2864" s="102">
        <x:v>2.6133999999999999</x:v>
      </x:c>
      <x:c r="D2864" s="103" t="s">
        <x:v>305</x:v>
      </x:c>
      <x:c r="E2864" s="104"/>
      <x:c r="F2864" s="104">
        <x:f>INT(C2864*E2864)</x:f>
        <x:v>0</x:v>
      </x:c>
      <x:c r="G2864" s="104"/>
      <x:c r="H2864" s="104"/>
      <x:c r="I2864" s="104">
        <x:f>I2860</x:f>
        <x:v>0</x:v>
      </x:c>
      <x:c r="J2864" s="104">
        <x:f>INT(C2864*I2864)</x:f>
        <x:v>0</x:v>
      </x:c>
      <x:c r="K2864" s="104">
        <x:f>SUM(E2864,G2864,I2864)</x:f>
        <x:v>0</x:v>
      </x:c>
      <x:c r="L2864" s="104">
        <x:f>SUM(F2864,H2864,J2864)</x:f>
        <x:v>0</x:v>
      </x:c>
      <x:c r="M2864" s="104"/>
      <x:c r="N2864" s="100"/>
    </x:row>
    <x:row r="2865" spans="1:14" s="5" customFormat="1" ht="19.5" customHeight="1">
      <x:c r="A2865" s="101" t="s">
        <x:v>533</x:v>
      </x:c>
      <x:c r="B2865" s="101"/>
      <x:c r="C2865" s="102"/>
      <x:c r="D2865" s="103"/>
      <x:c r="E2865" s="104"/>
      <x:c r="F2865" s="104">
        <x:f>SUM(F2864:F2864)</x:f>
        <x:v>0</x:v>
      </x:c>
      <x:c r="G2865" s="104"/>
      <x:c r="H2865" s="104">
        <x:f>SUM(H2864:H2864)</x:f>
        <x:v>0</x:v>
      </x:c>
      <x:c r="I2865" s="104"/>
      <x:c r="J2865" s="104">
        <x:f>SUM(J2864:J2864)</x:f>
        <x:v>0</x:v>
      </x:c>
      <x:c r="K2865" s="104"/>
      <x:c r="L2865" s="104">
        <x:f>SUM(F2865,H2865,J2865)</x:f>
        <x:v>0</x:v>
      </x:c>
      <x:c r="M2865" s="104"/>
      <x:c r="N2865" s="100"/>
    </x:row>
    <x:row r="2866" spans="1:14" s="5" customFormat="1" ht="19.5" customHeight="1">
      <x:c r="A2866" s="105"/>
      <x:c r="B2866" s="105"/>
      <x:c r="C2866" s="106"/>
      <x:c r="D2866" s="107"/>
      <x:c r="E2866" s="108"/>
      <x:c r="F2866" s="108"/>
      <x:c r="G2866" s="108"/>
      <x:c r="H2866" s="108"/>
      <x:c r="I2866" s="108"/>
      <x:c r="J2866" s="108"/>
      <x:c r="K2866" s="108"/>
      <x:c r="L2866" s="108"/>
      <x:c r="M2866" s="108"/>
      <x:c r="N2866" s="100"/>
    </x:row>
    <x:row r="2867" spans="1:14" s="5" customFormat="1" ht="18" customHeight="1">
      <x:c r="A2867" s="113" t="s">
        <x:v>1434</x:v>
      </x:c>
      <x:c r="B2867" s="96" t="str">
        <x:f>일위대가목록표!C257</x:f>
        <x:v>낙엽수, 인력, B11미만</x:v>
      </x:c>
      <x:c r="C2867" s="97"/>
      <x:c r="D2867" s="98" t="s">
        <x:v>238</x:v>
      </x:c>
      <x:c r="E2867" s="99"/>
      <x:c r="F2867" s="99"/>
      <x:c r="G2867" s="99"/>
      <x:c r="H2867" s="99"/>
      <x:c r="I2867" s="99"/>
      <x:c r="J2867" s="99"/>
      <x:c r="K2867" s="99"/>
      <x:c r="L2867" s="99"/>
      <x:c r="M2867" s="99"/>
      <x:c r="N2867" s="100"/>
    </x:row>
    <x:row r="2868" spans="1:14" s="5" customFormat="1" ht="19.5" customHeight="1">
      <x:c r="A2868" s="101" t="s">
        <x:v>153</x:v>
      </x:c>
      <x:c r="B2868" s="101"/>
      <x:c r="C2868" s="102">
        <x:v>2</x:v>
      </x:c>
      <x:c r="D2868" s="103" t="s">
        <x:v>250</x:v>
      </x:c>
      <x:c r="E2868" s="104"/>
      <x:c r="F2868" s="104"/>
      <x:c r="G2868" s="104">
        <x:f>노임단가표!B3</x:f>
        <x:v>189749</x:v>
      </x:c>
      <x:c r="H2868" s="104">
        <x:f>INT(C2868*G2868)</x:f>
        <x:v>379498</x:v>
      </x:c>
      <x:c r="I2868" s="104"/>
      <x:c r="J2868" s="104"/>
      <x:c r="K2868" s="104">
        <x:f t="shared" ref="K2868:L2870" si="475">SUM(E2868,G2868,I2868)</x:f>
        <x:v>189749</x:v>
      </x:c>
      <x:c r="L2868" s="104">
        <x:f t="shared" si="475"/>
        <x:v>379498</x:v>
      </x:c>
      <x:c r="M2868" s="104"/>
      <x:c r="N2868" s="100"/>
    </x:row>
    <x:row r="2869" spans="1:14" s="5" customFormat="1" ht="19.5" customHeight="1">
      <x:c r="A2869" s="101" t="s">
        <x:v>862</x:v>
      </x:c>
      <x:c r="B2869" s="101"/>
      <x:c r="C2869" s="102">
        <x:v>1</x:v>
      </x:c>
      <x:c r="D2869" s="103" t="s">
        <x:v>250</x:v>
      </x:c>
      <x:c r="E2869" s="104"/>
      <x:c r="F2869" s="104"/>
      <x:c r="G2869" s="104">
        <x:f>노임단가표!D3</x:f>
        <x:v>148510</x:v>
      </x:c>
      <x:c r="H2869" s="104">
        <x:f>INT(C2869*G2869)</x:f>
        <x:v>148510</x:v>
      </x:c>
      <x:c r="I2869" s="104"/>
      <x:c r="J2869" s="104"/>
      <x:c r="K2869" s="104">
        <x:f t="shared" si="475"/>
        <x:v>148510</x:v>
      </x:c>
      <x:c r="L2869" s="104">
        <x:f t="shared" si="475"/>
        <x:v>148510</x:v>
      </x:c>
      <x:c r="M2869" s="104"/>
      <x:c r="N2869" s="100"/>
    </x:row>
    <x:row r="2870" spans="1:14" s="5" customFormat="1" ht="19.5" customHeight="1">
      <x:c r="A2870" s="101" t="s">
        <x:v>378</x:v>
      </x:c>
      <x:c r="B2870" s="101" t="s">
        <x:v>649</x:v>
      </x:c>
      <x:c r="C2870" s="102">
        <x:v>0.029999999999999999</x:v>
      </x:c>
      <x:c r="D2870" s="103" t="s">
        <x:v>248</x:v>
      </x:c>
      <x:c r="E2870" s="104"/>
      <x:c r="F2870" s="104"/>
      <x:c r="G2870" s="104"/>
      <x:c r="H2870" s="104">
        <x:f>INT(C2870*G2870)</x:f>
        <x:v>0</x:v>
      </x:c>
      <x:c r="I2870" s="104">
        <x:f>SUM(H2868:H2869)</x:f>
        <x:v>528008</x:v>
      </x:c>
      <x:c r="J2870" s="104">
        <x:f>INT(C2870*I2870)</x:f>
        <x:v>15840</x:v>
      </x:c>
      <x:c r="K2870" s="104">
        <x:f t="shared" si="475"/>
        <x:v>528008</x:v>
      </x:c>
      <x:c r="L2870" s="104">
        <x:f t="shared" si="475"/>
        <x:v>15840</x:v>
      </x:c>
      <x:c r="M2870" s="104"/>
      <x:c r="N2870" s="100"/>
    </x:row>
    <x:row r="2871" spans="1:14" s="5" customFormat="1" ht="19.5" customHeight="1">
      <x:c r="A2871" s="101" t="s">
        <x:v>533</x:v>
      </x:c>
      <x:c r="B2871" s="101"/>
      <x:c r="C2871" s="102"/>
      <x:c r="D2871" s="103"/>
      <x:c r="E2871" s="104"/>
      <x:c r="F2871" s="104">
        <x:f>SUM(F2868:F2870)</x:f>
        <x:v>0</x:v>
      </x:c>
      <x:c r="G2871" s="104"/>
      <x:c r="H2871" s="104">
        <x:f>SUM(H2868:H2870)</x:f>
        <x:v>528008</x:v>
      </x:c>
      <x:c r="I2871" s="104"/>
      <x:c r="J2871" s="104">
        <x:f>SUM(J2868:J2870)</x:f>
        <x:v>15840</x:v>
      </x:c>
      <x:c r="K2871" s="104"/>
      <x:c r="L2871" s="104">
        <x:f>SUM(F2871,H2871,J2871)</x:f>
        <x:v>543848</x:v>
      </x:c>
      <x:c r="M2871" s="104"/>
      <x:c r="N2871" s="100"/>
    </x:row>
    <x:row r="2872" spans="1:14" s="5" customFormat="1" ht="19.5" customHeight="1">
      <x:c r="A2872" s="105" t="s">
        <x:v>197</x:v>
      </x:c>
      <x:c r="B2872" s="105" t="s">
        <x:v>863</x:v>
      </x:c>
      <x:c r="C2872" s="106"/>
      <x:c r="D2872" s="107"/>
      <x:c r="E2872" s="108"/>
      <x:c r="F2872" s="108"/>
      <x:c r="G2872" s="108"/>
      <x:c r="H2872" s="108">
        <x:f>H2871/36</x:f>
        <x:v>14666.888888888889</x:v>
      </x:c>
      <x:c r="I2872" s="108"/>
      <x:c r="J2872" s="108">
        <x:f>J2871/36</x:f>
        <x:v>440</x:v>
      </x:c>
      <x:c r="K2872" s="108"/>
      <x:c r="L2872" s="108">
        <x:f>F2872+H2872+J2872</x:f>
        <x:v>15106.888888888889</x:v>
      </x:c>
      <x:c r="M2872" s="108"/>
      <x:c r="N2872" s="100"/>
    </x:row>
    <x:row r="2873" spans="1:14" s="5" customFormat="1" ht="18" customHeight="1">
      <x:c r="A2873" s="113" t="s">
        <x:v>1127</x:v>
      </x:c>
      <x:c r="B2873" s="96" t="str">
        <x:f>일위대가목록표!C258</x:f>
        <x:v>낙엽수, 인력, B11~21미만</x:v>
      </x:c>
      <x:c r="C2873" s="97"/>
      <x:c r="D2873" s="98" t="s">
        <x:v>148</x:v>
      </x:c>
      <x:c r="E2873" s="99"/>
      <x:c r="F2873" s="99"/>
      <x:c r="G2873" s="99"/>
      <x:c r="H2873" s="99"/>
      <x:c r="I2873" s="99"/>
      <x:c r="J2873" s="99"/>
      <x:c r="K2873" s="99"/>
      <x:c r="L2873" s="99"/>
      <x:c r="M2873" s="99"/>
      <x:c r="N2873" s="100"/>
    </x:row>
    <x:row r="2874" spans="1:14" s="5" customFormat="1" ht="19.5" customHeight="1">
      <x:c r="A2874" s="101" t="s">
        <x:v>153</x:v>
      </x:c>
      <x:c r="B2874" s="101"/>
      <x:c r="C2874" s="102">
        <x:v>2</x:v>
      </x:c>
      <x:c r="D2874" s="103" t="s">
        <x:v>250</x:v>
      </x:c>
      <x:c r="E2874" s="104"/>
      <x:c r="F2874" s="104"/>
      <x:c r="G2874" s="104">
        <x:f>G2868</x:f>
        <x:v>189749</x:v>
      </x:c>
      <x:c r="H2874" s="104">
        <x:f>INT(C2874*G2874)</x:f>
        <x:v>379498</x:v>
      </x:c>
      <x:c r="I2874" s="104"/>
      <x:c r="J2874" s="104"/>
      <x:c r="K2874" s="104">
        <x:f t="shared" ref="K2874:L2876" si="476">SUM(E2874,G2874,I2874)</x:f>
        <x:v>189749</x:v>
      </x:c>
      <x:c r="L2874" s="104">
        <x:f t="shared" si="476"/>
        <x:v>379498</x:v>
      </x:c>
      <x:c r="M2874" s="104"/>
      <x:c r="N2874" s="100"/>
    </x:row>
    <x:row r="2875" spans="1:14" s="5" customFormat="1" ht="19.5" customHeight="1">
      <x:c r="A2875" s="101" t="s">
        <x:v>862</x:v>
      </x:c>
      <x:c r="B2875" s="101"/>
      <x:c r="C2875" s="102">
        <x:v>1</x:v>
      </x:c>
      <x:c r="D2875" s="103" t="s">
        <x:v>250</x:v>
      </x:c>
      <x:c r="E2875" s="104"/>
      <x:c r="F2875" s="104"/>
      <x:c r="G2875" s="104">
        <x:f>G2869</x:f>
        <x:v>148510</x:v>
      </x:c>
      <x:c r="H2875" s="104">
        <x:f>INT(C2875*G2875)</x:f>
        <x:v>148510</x:v>
      </x:c>
      <x:c r="I2875" s="104"/>
      <x:c r="J2875" s="104"/>
      <x:c r="K2875" s="104">
        <x:f t="shared" si="476"/>
        <x:v>148510</x:v>
      </x:c>
      <x:c r="L2875" s="104">
        <x:f t="shared" si="476"/>
        <x:v>148510</x:v>
      </x:c>
      <x:c r="M2875" s="104"/>
      <x:c r="N2875" s="100"/>
    </x:row>
    <x:row r="2876" spans="1:14" s="5" customFormat="1" ht="19.5" customHeight="1">
      <x:c r="A2876" s="101" t="s">
        <x:v>378</x:v>
      </x:c>
      <x:c r="B2876" s="101" t="s">
        <x:v>649</x:v>
      </x:c>
      <x:c r="C2876" s="102">
        <x:v>0.029999999999999999</x:v>
      </x:c>
      <x:c r="D2876" s="103" t="s">
        <x:v>248</x:v>
      </x:c>
      <x:c r="E2876" s="104"/>
      <x:c r="F2876" s="104"/>
      <x:c r="G2876" s="104"/>
      <x:c r="H2876" s="104">
        <x:f>INT(C2876*G2876)</x:f>
        <x:v>0</x:v>
      </x:c>
      <x:c r="I2876" s="104">
        <x:f>SUM(H2874:H2875)</x:f>
        <x:v>528008</x:v>
      </x:c>
      <x:c r="J2876" s="104">
        <x:f>INT(C2876*I2876)</x:f>
        <x:v>15840</x:v>
      </x:c>
      <x:c r="K2876" s="104">
        <x:f t="shared" si="476"/>
        <x:v>528008</x:v>
      </x:c>
      <x:c r="L2876" s="104">
        <x:f t="shared" si="476"/>
        <x:v>15840</x:v>
      </x:c>
      <x:c r="M2876" s="104"/>
      <x:c r="N2876" s="100"/>
    </x:row>
    <x:row r="2877" spans="1:14" s="5" customFormat="1" ht="19.5" customHeight="1">
      <x:c r="A2877" s="101" t="s">
        <x:v>533</x:v>
      </x:c>
      <x:c r="B2877" s="101"/>
      <x:c r="C2877" s="102"/>
      <x:c r="D2877" s="103"/>
      <x:c r="E2877" s="104"/>
      <x:c r="F2877" s="104">
        <x:f>SUM(F2874:F2876)</x:f>
        <x:v>0</x:v>
      </x:c>
      <x:c r="G2877" s="104"/>
      <x:c r="H2877" s="104">
        <x:f>SUM(H2874:H2876)</x:f>
        <x:v>528008</x:v>
      </x:c>
      <x:c r="I2877" s="104"/>
      <x:c r="J2877" s="104">
        <x:f>SUM(J2874:J2876)</x:f>
        <x:v>15840</x:v>
      </x:c>
      <x:c r="K2877" s="104"/>
      <x:c r="L2877" s="104">
        <x:f>SUM(F2877,H2877,J2877)</x:f>
        <x:v>543848</x:v>
      </x:c>
      <x:c r="M2877" s="104"/>
      <x:c r="N2877" s="100"/>
    </x:row>
    <x:row r="2878" spans="1:14" s="5" customFormat="1" ht="19.5" customHeight="1">
      <x:c r="A2878" s="105" t="s">
        <x:v>197</x:v>
      </x:c>
      <x:c r="B2878" s="105" t="s">
        <x:v>871</x:v>
      </x:c>
      <x:c r="C2878" s="106"/>
      <x:c r="D2878" s="107"/>
      <x:c r="E2878" s="108"/>
      <x:c r="F2878" s="108"/>
      <x:c r="G2878" s="108"/>
      <x:c r="H2878" s="108">
        <x:f>H2877/22</x:f>
        <x:v>24000.363636363636</x:v>
      </x:c>
      <x:c r="I2878" s="108"/>
      <x:c r="J2878" s="108">
        <x:f>J2877/22</x:f>
        <x:v>720</x:v>
      </x:c>
      <x:c r="K2878" s="108"/>
      <x:c r="L2878" s="108">
        <x:f>F2878+H2878+J2878</x:f>
        <x:v>24720.363636363636</x:v>
      </x:c>
      <x:c r="M2878" s="108"/>
      <x:c r="N2878" s="100"/>
    </x:row>
    <x:row r="2879" spans="1:14" s="5" customFormat="1" ht="18" customHeight="1">
      <x:c r="A2879" s="113" t="s">
        <x:v>1429</x:v>
      </x:c>
      <x:c r="B2879" s="96" t="str">
        <x:f>일위대가목록표!C259</x:f>
        <x:v>상록수, 인력, B11미만</x:v>
      </x:c>
      <x:c r="C2879" s="97"/>
      <x:c r="D2879" s="98" t="s">
        <x:v>148</x:v>
      </x:c>
      <x:c r="E2879" s="99"/>
      <x:c r="F2879" s="99"/>
      <x:c r="G2879" s="99"/>
      <x:c r="H2879" s="99"/>
      <x:c r="I2879" s="99"/>
      <x:c r="J2879" s="99"/>
      <x:c r="K2879" s="99"/>
      <x:c r="L2879" s="99"/>
      <x:c r="M2879" s="99"/>
      <x:c r="N2879" s="100"/>
    </x:row>
    <x:row r="2880" spans="1:14" s="5" customFormat="1" ht="19.5" customHeight="1">
      <x:c r="A2880" s="101" t="s">
        <x:v>153</x:v>
      </x:c>
      <x:c r="B2880" s="101"/>
      <x:c r="C2880" s="102">
        <x:v>2</x:v>
      </x:c>
      <x:c r="D2880" s="103" t="s">
        <x:v>250</x:v>
      </x:c>
      <x:c r="E2880" s="104"/>
      <x:c r="F2880" s="104"/>
      <x:c r="G2880" s="104">
        <x:f>노임단가표!B3</x:f>
        <x:v>189749</x:v>
      </x:c>
      <x:c r="H2880" s="104">
        <x:f>INT(C2880*G2880)</x:f>
        <x:v>379498</x:v>
      </x:c>
      <x:c r="I2880" s="104"/>
      <x:c r="J2880" s="104"/>
      <x:c r="K2880" s="104">
        <x:f t="shared" ref="K2880:L2882" si="477">SUM(E2880,G2880,I2880)</x:f>
        <x:v>189749</x:v>
      </x:c>
      <x:c r="L2880" s="104">
        <x:f t="shared" si="477"/>
        <x:v>379498</x:v>
      </x:c>
      <x:c r="M2880" s="104"/>
      <x:c r="N2880" s="100"/>
    </x:row>
    <x:row r="2881" spans="1:14" s="5" customFormat="1" ht="19.5" customHeight="1">
      <x:c r="A2881" s="101" t="s">
        <x:v>862</x:v>
      </x:c>
      <x:c r="B2881" s="101"/>
      <x:c r="C2881" s="102">
        <x:v>1</x:v>
      </x:c>
      <x:c r="D2881" s="103" t="s">
        <x:v>250</x:v>
      </x:c>
      <x:c r="E2881" s="104"/>
      <x:c r="F2881" s="104"/>
      <x:c r="G2881" s="104">
        <x:f>노임단가표!D3</x:f>
        <x:v>148510</x:v>
      </x:c>
      <x:c r="H2881" s="104">
        <x:f>INT(C2881*G2881)</x:f>
        <x:v>148510</x:v>
      </x:c>
      <x:c r="I2881" s="104"/>
      <x:c r="J2881" s="104"/>
      <x:c r="K2881" s="104">
        <x:f t="shared" si="477"/>
        <x:v>148510</x:v>
      </x:c>
      <x:c r="L2881" s="104">
        <x:f t="shared" si="477"/>
        <x:v>148510</x:v>
      </x:c>
      <x:c r="M2881" s="104"/>
      <x:c r="N2881" s="100"/>
    </x:row>
    <x:row r="2882" spans="1:14" s="5" customFormat="1" ht="19.5" customHeight="1">
      <x:c r="A2882" s="101" t="s">
        <x:v>378</x:v>
      </x:c>
      <x:c r="B2882" s="101" t="s">
        <x:v>1082</x:v>
      </x:c>
      <x:c r="C2882" s="102">
        <x:v>0.029999999999999999</x:v>
      </x:c>
      <x:c r="D2882" s="103" t="s">
        <x:v>248</x:v>
      </x:c>
      <x:c r="E2882" s="104"/>
      <x:c r="F2882" s="104"/>
      <x:c r="G2882" s="104"/>
      <x:c r="H2882" s="104">
        <x:f>INT(C2882*G2882)</x:f>
        <x:v>0</x:v>
      </x:c>
      <x:c r="I2882" s="104">
        <x:f>SUM(H2880:H2881)</x:f>
        <x:v>528008</x:v>
      </x:c>
      <x:c r="J2882" s="104">
        <x:f>INT(C2882*I2882)</x:f>
        <x:v>15840</x:v>
      </x:c>
      <x:c r="K2882" s="104">
        <x:f t="shared" si="477"/>
        <x:v>528008</x:v>
      </x:c>
      <x:c r="L2882" s="104">
        <x:f t="shared" si="477"/>
        <x:v>15840</x:v>
      </x:c>
      <x:c r="M2882" s="104"/>
      <x:c r="N2882" s="100"/>
    </x:row>
    <x:row r="2883" spans="1:14" s="5" customFormat="1" ht="19.5" customHeight="1">
      <x:c r="A2883" s="101" t="s">
        <x:v>533</x:v>
      </x:c>
      <x:c r="B2883" s="101"/>
      <x:c r="C2883" s="102"/>
      <x:c r="D2883" s="103"/>
      <x:c r="E2883" s="104"/>
      <x:c r="F2883" s="104">
        <x:f>SUM(F2880:F2882)</x:f>
        <x:v>0</x:v>
      </x:c>
      <x:c r="G2883" s="104"/>
      <x:c r="H2883" s="104">
        <x:f>SUM(H2880:H2882)</x:f>
        <x:v>528008</x:v>
      </x:c>
      <x:c r="I2883" s="104"/>
      <x:c r="J2883" s="104">
        <x:f>SUM(J2880:J2882)</x:f>
        <x:v>15840</x:v>
      </x:c>
      <x:c r="K2883" s="104"/>
      <x:c r="L2883" s="104">
        <x:f>SUM(F2883,H2883,J2883)</x:f>
        <x:v>543848</x:v>
      </x:c>
      <x:c r="M2883" s="104"/>
      <x:c r="N2883" s="100"/>
    </x:row>
    <x:row r="2884" spans="1:14" s="5" customFormat="1" ht="19.5" customHeight="1">
      <x:c r="A2884" s="105" t="s">
        <x:v>197</x:v>
      </x:c>
      <x:c r="B2884" s="105" t="s">
        <x:v>883</x:v>
      </x:c>
      <x:c r="C2884" s="106"/>
      <x:c r="D2884" s="107"/>
      <x:c r="E2884" s="108"/>
      <x:c r="F2884" s="108"/>
      <x:c r="G2884" s="108"/>
      <x:c r="H2884" s="108">
        <x:f>H2883/42</x:f>
        <x:v>12571.619047619048</x:v>
      </x:c>
      <x:c r="I2884" s="108"/>
      <x:c r="J2884" s="108">
        <x:f>J2883/42</x:f>
        <x:v>377.14285714285717</x:v>
      </x:c>
      <x:c r="K2884" s="108"/>
      <x:c r="L2884" s="108">
        <x:f>F2884+H2884+J2884</x:f>
        <x:v>12948.761904761905</x:v>
      </x:c>
      <x:c r="M2884" s="108"/>
      <x:c r="N2884" s="100"/>
    </x:row>
    <x:row r="2885" spans="1:14" s="5" customFormat="1" ht="18" customHeight="1">
      <x:c r="A2885" s="113" t="s">
        <x:v>1416</x:v>
      </x:c>
      <x:c r="B2885" s="96" t="str">
        <x:f>일위대가목록표!C260</x:f>
        <x:v>상록수, 인력, B11~21미만</x:v>
      </x:c>
      <x:c r="C2885" s="97"/>
      <x:c r="D2885" s="98" t="s">
        <x:v>148</x:v>
      </x:c>
      <x:c r="E2885" s="99"/>
      <x:c r="F2885" s="99"/>
      <x:c r="G2885" s="99"/>
      <x:c r="H2885" s="99"/>
      <x:c r="I2885" s="99"/>
      <x:c r="J2885" s="99"/>
      <x:c r="K2885" s="99"/>
      <x:c r="L2885" s="99"/>
      <x:c r="M2885" s="99"/>
      <x:c r="N2885" s="100"/>
    </x:row>
    <x:row r="2886" spans="1:14" s="5" customFormat="1" ht="19.5" customHeight="1">
      <x:c r="A2886" s="101" t="s">
        <x:v>153</x:v>
      </x:c>
      <x:c r="B2886" s="101"/>
      <x:c r="C2886" s="102">
        <x:v>2</x:v>
      </x:c>
      <x:c r="D2886" s="103" t="s">
        <x:v>250</x:v>
      </x:c>
      <x:c r="E2886" s="104"/>
      <x:c r="F2886" s="104"/>
      <x:c r="G2886" s="104">
        <x:f>G2880</x:f>
        <x:v>189749</x:v>
      </x:c>
      <x:c r="H2886" s="104">
        <x:f>INT(C2886*G2886)</x:f>
        <x:v>379498</x:v>
      </x:c>
      <x:c r="I2886" s="104"/>
      <x:c r="J2886" s="104"/>
      <x:c r="K2886" s="104">
        <x:f t="shared" ref="K2886:L2888" si="478">SUM(E2886,G2886,I2886)</x:f>
        <x:v>189749</x:v>
      </x:c>
      <x:c r="L2886" s="104">
        <x:f t="shared" si="478"/>
        <x:v>379498</x:v>
      </x:c>
      <x:c r="M2886" s="104"/>
      <x:c r="N2886" s="100"/>
    </x:row>
    <x:row r="2887" spans="1:14" s="5" customFormat="1" ht="19.5" customHeight="1">
      <x:c r="A2887" s="101" t="s">
        <x:v>862</x:v>
      </x:c>
      <x:c r="B2887" s="101"/>
      <x:c r="C2887" s="102">
        <x:v>1</x:v>
      </x:c>
      <x:c r="D2887" s="103" t="s">
        <x:v>250</x:v>
      </x:c>
      <x:c r="E2887" s="104"/>
      <x:c r="F2887" s="104"/>
      <x:c r="G2887" s="104">
        <x:f>G2881</x:f>
        <x:v>148510</x:v>
      </x:c>
      <x:c r="H2887" s="104">
        <x:f>INT(C2887*G2887)</x:f>
        <x:v>148510</x:v>
      </x:c>
      <x:c r="I2887" s="104"/>
      <x:c r="J2887" s="104"/>
      <x:c r="K2887" s="104">
        <x:f t="shared" si="478"/>
        <x:v>148510</x:v>
      </x:c>
      <x:c r="L2887" s="104">
        <x:f t="shared" si="478"/>
        <x:v>148510</x:v>
      </x:c>
      <x:c r="M2887" s="104"/>
      <x:c r="N2887" s="100"/>
    </x:row>
    <x:row r="2888" spans="1:14" s="5" customFormat="1" ht="19.5" customHeight="1">
      <x:c r="A2888" s="101" t="s">
        <x:v>378</x:v>
      </x:c>
      <x:c r="B2888" s="101" t="s">
        <x:v>1082</x:v>
      </x:c>
      <x:c r="C2888" s="102">
        <x:v>0.029999999999999999</x:v>
      </x:c>
      <x:c r="D2888" s="103" t="s">
        <x:v>248</x:v>
      </x:c>
      <x:c r="E2888" s="104"/>
      <x:c r="F2888" s="104"/>
      <x:c r="G2888" s="104"/>
      <x:c r="H2888" s="104">
        <x:f>INT(C2888*G2888)</x:f>
        <x:v>0</x:v>
      </x:c>
      <x:c r="I2888" s="104">
        <x:f>SUM(H2886:H2887)</x:f>
        <x:v>528008</x:v>
      </x:c>
      <x:c r="J2888" s="104">
        <x:f>INT(C2888*I2888)</x:f>
        <x:v>15840</x:v>
      </x:c>
      <x:c r="K2888" s="104">
        <x:f t="shared" si="478"/>
        <x:v>528008</x:v>
      </x:c>
      <x:c r="L2888" s="104">
        <x:f t="shared" si="478"/>
        <x:v>15840</x:v>
      </x:c>
      <x:c r="M2888" s="104"/>
      <x:c r="N2888" s="100"/>
    </x:row>
    <x:row r="2889" spans="1:14" s="5" customFormat="1" ht="19.5" customHeight="1">
      <x:c r="A2889" s="101" t="s">
        <x:v>533</x:v>
      </x:c>
      <x:c r="B2889" s="101"/>
      <x:c r="C2889" s="102"/>
      <x:c r="D2889" s="103"/>
      <x:c r="E2889" s="104"/>
      <x:c r="F2889" s="104">
        <x:f>SUM(F2886:F2888)</x:f>
        <x:v>0</x:v>
      </x:c>
      <x:c r="G2889" s="104"/>
      <x:c r="H2889" s="104">
        <x:f>SUM(H2886:H2888)</x:f>
        <x:v>528008</x:v>
      </x:c>
      <x:c r="I2889" s="104"/>
      <x:c r="J2889" s="104">
        <x:f>SUM(J2886:J2888)</x:f>
        <x:v>15840</x:v>
      </x:c>
      <x:c r="K2889" s="104"/>
      <x:c r="L2889" s="104">
        <x:f>SUM(F2889,H2889,J2889)</x:f>
        <x:v>543848</x:v>
      </x:c>
      <x:c r="M2889" s="104"/>
      <x:c r="N2889" s="100"/>
    </x:row>
    <x:row r="2890" spans="1:14" s="5" customFormat="1" ht="19.5" customHeight="1">
      <x:c r="A2890" s="105" t="s">
        <x:v>197</x:v>
      </x:c>
      <x:c r="B2890" s="105" t="s">
        <x:v>882</x:v>
      </x:c>
      <x:c r="C2890" s="106"/>
      <x:c r="D2890" s="107"/>
      <x:c r="E2890" s="108"/>
      <x:c r="F2890" s="108"/>
      <x:c r="G2890" s="108"/>
      <x:c r="H2890" s="108">
        <x:f>H2889/24</x:f>
        <x:v>22000.333333333332</x:v>
      </x:c>
      <x:c r="I2890" s="108"/>
      <x:c r="J2890" s="108">
        <x:f>J2889/42</x:f>
        <x:v>377.14285714285717</x:v>
      </x:c>
      <x:c r="K2890" s="108"/>
      <x:c r="L2890" s="108">
        <x:f>F2890+H2890+J2890</x:f>
        <x:v>22377.476190476191</x:v>
      </x:c>
      <x:c r="M2890" s="108"/>
      <x:c r="N2890" s="100"/>
    </x:row>
    <x:row r="2891" spans="1:14" s="5" customFormat="1" ht="18" customHeight="1">
      <x:c r="A2891" s="113" t="s">
        <x:v>1488</x:v>
      </x:c>
      <x:c r="B2891" s="96" t="str">
        <x:f>일위대가목록표!C261</x:f>
        <x:v>상록수, 인력, B21~31미만</x:v>
      </x:c>
      <x:c r="C2891" s="97"/>
      <x:c r="D2891" s="98" t="s">
        <x:v>148</x:v>
      </x:c>
      <x:c r="E2891" s="99"/>
      <x:c r="F2891" s="99"/>
      <x:c r="G2891" s="99"/>
      <x:c r="H2891" s="99"/>
      <x:c r="I2891" s="99"/>
      <x:c r="J2891" s="99"/>
      <x:c r="K2891" s="99"/>
      <x:c r="L2891" s="99"/>
      <x:c r="M2891" s="99"/>
      <x:c r="N2891" s="100"/>
    </x:row>
    <x:row r="2892" spans="1:14" s="5" customFormat="1" ht="19.5" customHeight="1">
      <x:c r="A2892" s="101" t="s">
        <x:v>153</x:v>
      </x:c>
      <x:c r="B2892" s="101"/>
      <x:c r="C2892" s="102">
        <x:v>2</x:v>
      </x:c>
      <x:c r="D2892" s="103" t="s">
        <x:v>250</x:v>
      </x:c>
      <x:c r="E2892" s="104"/>
      <x:c r="F2892" s="104"/>
      <x:c r="G2892" s="104">
        <x:f>G2886</x:f>
        <x:v>189749</x:v>
      </x:c>
      <x:c r="H2892" s="104">
        <x:f>INT(C2892*G2892)</x:f>
        <x:v>379498</x:v>
      </x:c>
      <x:c r="I2892" s="104"/>
      <x:c r="J2892" s="104"/>
      <x:c r="K2892" s="104">
        <x:f t="shared" ref="K2892:L2894" si="479">SUM(E2892,G2892,I2892)</x:f>
        <x:v>189749</x:v>
      </x:c>
      <x:c r="L2892" s="104">
        <x:f t="shared" si="479"/>
        <x:v>379498</x:v>
      </x:c>
      <x:c r="M2892" s="104"/>
      <x:c r="N2892" s="100"/>
    </x:row>
    <x:row r="2893" spans="1:14" s="5" customFormat="1" ht="19.5" customHeight="1">
      <x:c r="A2893" s="101" t="s">
        <x:v>862</x:v>
      </x:c>
      <x:c r="B2893" s="101"/>
      <x:c r="C2893" s="102">
        <x:v>1</x:v>
      </x:c>
      <x:c r="D2893" s="103" t="s">
        <x:v>250</x:v>
      </x:c>
      <x:c r="E2893" s="104"/>
      <x:c r="F2893" s="104"/>
      <x:c r="G2893" s="104">
        <x:f>G2887</x:f>
        <x:v>148510</x:v>
      </x:c>
      <x:c r="H2893" s="104">
        <x:f>INT(C2893*G2893)</x:f>
        <x:v>148510</x:v>
      </x:c>
      <x:c r="I2893" s="104"/>
      <x:c r="J2893" s="104"/>
      <x:c r="K2893" s="104">
        <x:f t="shared" si="479"/>
        <x:v>148510</x:v>
      </x:c>
      <x:c r="L2893" s="104">
        <x:f t="shared" si="479"/>
        <x:v>148510</x:v>
      </x:c>
      <x:c r="M2893" s="104"/>
      <x:c r="N2893" s="100"/>
    </x:row>
    <x:row r="2894" spans="1:14" s="5" customFormat="1" ht="19.5" customHeight="1">
      <x:c r="A2894" s="101" t="s">
        <x:v>378</x:v>
      </x:c>
      <x:c r="B2894" s="101" t="s">
        <x:v>649</x:v>
      </x:c>
      <x:c r="C2894" s="102">
        <x:v>0.029999999999999999</x:v>
      </x:c>
      <x:c r="D2894" s="103" t="s">
        <x:v>248</x:v>
      </x:c>
      <x:c r="E2894" s="104"/>
      <x:c r="F2894" s="104"/>
      <x:c r="G2894" s="104"/>
      <x:c r="H2894" s="104">
        <x:f>INT(C2894*G2894)</x:f>
        <x:v>0</x:v>
      </x:c>
      <x:c r="I2894" s="104">
        <x:f>SUM(H2892:H2893)</x:f>
        <x:v>528008</x:v>
      </x:c>
      <x:c r="J2894" s="104">
        <x:f>INT(C2894*I2894)</x:f>
        <x:v>15840</x:v>
      </x:c>
      <x:c r="K2894" s="104">
        <x:f t="shared" si="479"/>
        <x:v>528008</x:v>
      </x:c>
      <x:c r="L2894" s="104">
        <x:f t="shared" si="479"/>
        <x:v>15840</x:v>
      </x:c>
      <x:c r="M2894" s="104"/>
      <x:c r="N2894" s="100"/>
    </x:row>
    <x:row r="2895" spans="1:14" s="5" customFormat="1" ht="19.5" customHeight="1">
      <x:c r="A2895" s="101" t="s">
        <x:v>533</x:v>
      </x:c>
      <x:c r="B2895" s="101"/>
      <x:c r="C2895" s="102"/>
      <x:c r="D2895" s="103"/>
      <x:c r="E2895" s="104"/>
      <x:c r="F2895" s="104">
        <x:f>SUM(F2892:F2894)</x:f>
        <x:v>0</x:v>
      </x:c>
      <x:c r="G2895" s="104"/>
      <x:c r="H2895" s="104">
        <x:f>SUM(H2892:H2894)</x:f>
        <x:v>528008</x:v>
      </x:c>
      <x:c r="I2895" s="104"/>
      <x:c r="J2895" s="104">
        <x:f>SUM(J2892:J2894)</x:f>
        <x:v>15840</x:v>
      </x:c>
      <x:c r="K2895" s="104"/>
      <x:c r="L2895" s="104">
        <x:f>SUM(F2895,H2895,J2895)</x:f>
        <x:v>543848</x:v>
      </x:c>
      <x:c r="M2895" s="104"/>
      <x:c r="N2895" s="100"/>
    </x:row>
    <x:row r="2896" spans="1:14" s="5" customFormat="1" ht="19.5" customHeight="1">
      <x:c r="A2896" s="105" t="s">
        <x:v>197</x:v>
      </x:c>
      <x:c r="B2896" s="105" t="s">
        <x:v>440</x:v>
      </x:c>
      <x:c r="C2896" s="106"/>
      <x:c r="D2896" s="107"/>
      <x:c r="E2896" s="108"/>
      <x:c r="F2896" s="108"/>
      <x:c r="G2896" s="108"/>
      <x:c r="H2896" s="108">
        <x:f>H2895/15</x:f>
        <x:v>35200.533333333333</x:v>
      </x:c>
      <x:c r="I2896" s="108"/>
      <x:c r="J2896" s="108">
        <x:f>J2895/15</x:f>
        <x:v>1056</x:v>
      </x:c>
      <x:c r="K2896" s="108"/>
      <x:c r="L2896" s="108">
        <x:f>F2896+H2896+J2896</x:f>
        <x:v>36256.533333333333</x:v>
      </x:c>
      <x:c r="M2896" s="108"/>
      <x:c r="N2896" s="100"/>
    </x:row>
    <x:row r="2897" spans="1:14" s="5" customFormat="1" ht="19.5" customHeight="1">
      <x:c r="A2897" s="105"/>
      <x:c r="B2897" s="105"/>
      <x:c r="C2897" s="106"/>
      <x:c r="D2897" s="107"/>
      <x:c r="E2897" s="108"/>
      <x:c r="F2897" s="108"/>
      <x:c r="G2897" s="108"/>
      <x:c r="H2897" s="108"/>
      <x:c r="I2897" s="108"/>
      <x:c r="J2897" s="108"/>
      <x:c r="K2897" s="108"/>
      <x:c r="L2897" s="108"/>
      <x:c r="M2897" s="108"/>
      <x:c r="N2897" s="100"/>
    </x:row>
    <x:row r="2898" spans="1:14" s="5" customFormat="1" ht="18" customHeight="1">
      <x:c r="A2898" s="113" t="s">
        <x:v>1112</x:v>
      </x:c>
      <x:c r="B2898" s="96" t="str">
        <x:f>일위대가목록표!C262</x:f>
        <x:v>낙엽수, 기계, B11~21미만</x:v>
      </x:c>
      <x:c r="C2898" s="97"/>
      <x:c r="D2898" s="98" t="s">
        <x:v>148</x:v>
      </x:c>
      <x:c r="E2898" s="99"/>
      <x:c r="F2898" s="99"/>
      <x:c r="G2898" s="99"/>
      <x:c r="H2898" s="99"/>
      <x:c r="I2898" s="99"/>
      <x:c r="J2898" s="99"/>
      <x:c r="K2898" s="99"/>
      <x:c r="L2898" s="99"/>
      <x:c r="M2898" s="99"/>
      <x:c r="N2898" s="100"/>
    </x:row>
    <x:row r="2899" spans="1:14" s="5" customFormat="1" ht="19.5" customHeight="1">
      <x:c r="A2899" s="101" t="s">
        <x:v>153</x:v>
      </x:c>
      <x:c r="B2899" s="101"/>
      <x:c r="C2899" s="102">
        <x:v>2</x:v>
      </x:c>
      <x:c r="D2899" s="103" t="s">
        <x:v>250</x:v>
      </x:c>
      <x:c r="E2899" s="104"/>
      <x:c r="F2899" s="104"/>
      <x:c r="G2899" s="104">
        <x:f>노임단가표!B3</x:f>
        <x:v>189749</x:v>
      </x:c>
      <x:c r="H2899" s="104">
        <x:f>INT(C2899*G2899)</x:f>
        <x:v>379498</x:v>
      </x:c>
      <x:c r="I2899" s="104"/>
      <x:c r="J2899" s="104"/>
      <x:c r="K2899" s="104">
        <x:f t="shared" ref="K2899:L2902" si="480">SUM(E2899,G2899,I2899)</x:f>
        <x:v>189749</x:v>
      </x:c>
      <x:c r="L2899" s="104">
        <x:f t="shared" si="480"/>
        <x:v>379498</x:v>
      </x:c>
      <x:c r="M2899" s="104"/>
      <x:c r="N2899" s="100"/>
    </x:row>
    <x:row r="2900" spans="1:14" s="5" customFormat="1" ht="19.5" customHeight="1">
      <x:c r="A2900" s="101" t="s">
        <x:v>862</x:v>
      </x:c>
      <x:c r="B2900" s="101"/>
      <x:c r="C2900" s="102">
        <x:v>1</x:v>
      </x:c>
      <x:c r="D2900" s="103" t="s">
        <x:v>250</x:v>
      </x:c>
      <x:c r="E2900" s="104"/>
      <x:c r="F2900" s="104"/>
      <x:c r="G2900" s="104">
        <x:f>노임단가표!D3</x:f>
        <x:v>148510</x:v>
      </x:c>
      <x:c r="H2900" s="104">
        <x:f>INT(C2900*G2900)</x:f>
        <x:v>148510</x:v>
      </x:c>
      <x:c r="I2900" s="104"/>
      <x:c r="J2900" s="104"/>
      <x:c r="K2900" s="104">
        <x:f t="shared" si="480"/>
        <x:v>148510</x:v>
      </x:c>
      <x:c r="L2900" s="104">
        <x:f t="shared" si="480"/>
        <x:v>148510</x:v>
      </x:c>
      <x:c r="M2900" s="104"/>
      <x:c r="N2900" s="100"/>
    </x:row>
    <x:row r="2901" spans="1:14" s="5" customFormat="1" ht="19.5" customHeight="1">
      <x:c r="A2901" s="101" t="s">
        <x:v>378</x:v>
      </x:c>
      <x:c r="B2901" s="101" t="s">
        <x:v>1082</x:v>
      </x:c>
      <x:c r="C2901" s="102">
        <x:v>0.029999999999999999</x:v>
      </x:c>
      <x:c r="D2901" s="103" t="s">
        <x:v>248</x:v>
      </x:c>
      <x:c r="E2901" s="104"/>
      <x:c r="F2901" s="104"/>
      <x:c r="G2901" s="104"/>
      <x:c r="H2901" s="104">
        <x:f>INT(C2901*G2901)</x:f>
        <x:v>0</x:v>
      </x:c>
      <x:c r="I2901" s="104">
        <x:f>SUM(H2899:H2900)</x:f>
        <x:v>528008</x:v>
      </x:c>
      <x:c r="J2901" s="104">
        <x:f>INT(C2901*I2901)</x:f>
        <x:v>15840</x:v>
      </x:c>
      <x:c r="K2901" s="104">
        <x:f t="shared" si="480"/>
        <x:v>528008</x:v>
      </x:c>
      <x:c r="L2901" s="104">
        <x:f t="shared" si="480"/>
        <x:v>15840</x:v>
      </x:c>
      <x:c r="M2901" s="104"/>
      <x:c r="N2901" s="100"/>
    </x:row>
    <x:row r="2902" spans="1:14" s="5" customFormat="1" ht="19.5" customHeight="1">
      <x:c r="A2902" s="101" t="s">
        <x:v>859</x:v>
      </x:c>
      <x:c r="B2902" s="101" t="s">
        <x:v>150</x:v>
      </x:c>
      <x:c r="C2902" s="102">
        <x:v>8</x:v>
      </x:c>
      <x:c r="D2902" s="103" t="s">
        <x:v>151</x:v>
      </x:c>
      <x:c r="E2902" s="104">
        <x:f>건설기계목록!E20</x:f>
        <x:v>5642</x:v>
      </x:c>
      <x:c r="F2902" s="104">
        <x:f>INT(C2902*E2902)</x:f>
        <x:v>45136</x:v>
      </x:c>
      <x:c r="G2902" s="104">
        <x:f>건설기계목록!F20</x:f>
        <x:v>39645</x:v>
      </x:c>
      <x:c r="H2902" s="104">
        <x:f>INT(C2902*G2902)</x:f>
        <x:v>317160</x:v>
      </x:c>
      <x:c r="I2902" s="104">
        <x:f>건설기계목록!G20</x:f>
        <x:v>15520</x:v>
      </x:c>
      <x:c r="J2902" s="104">
        <x:f>INT(C2902*I2902)</x:f>
        <x:v>124160</x:v>
      </x:c>
      <x:c r="K2902" s="104">
        <x:f t="shared" si="480"/>
        <x:v>60807</x:v>
      </x:c>
      <x:c r="L2902" s="104">
        <x:f t="shared" si="480"/>
        <x:v>486456</x:v>
      </x:c>
      <x:c r="M2902" s="104"/>
      <x:c r="N2902" s="100"/>
    </x:row>
    <x:row r="2903" spans="1:14" s="5" customFormat="1" ht="19.5" customHeight="1">
      <x:c r="A2903" s="101" t="s">
        <x:v>533</x:v>
      </x:c>
      <x:c r="B2903" s="101"/>
      <x:c r="C2903" s="102"/>
      <x:c r="D2903" s="103"/>
      <x:c r="E2903" s="104"/>
      <x:c r="F2903" s="104">
        <x:f>SUM(F2899:F2902)</x:f>
        <x:v>45136</x:v>
      </x:c>
      <x:c r="G2903" s="104"/>
      <x:c r="H2903" s="104">
        <x:f>SUM(H2899:H2902)</x:f>
        <x:v>845168</x:v>
      </x:c>
      <x:c r="I2903" s="104"/>
      <x:c r="J2903" s="104">
        <x:f>SUM(J2899:J2902)</x:f>
        <x:v>140000</x:v>
      </x:c>
      <x:c r="K2903" s="104"/>
      <x:c r="L2903" s="104">
        <x:f>SUM(F2903,H2903,J2903)</x:f>
        <x:v>1030304</x:v>
      </x:c>
      <x:c r="M2903" s="104"/>
      <x:c r="N2903" s="100"/>
    </x:row>
    <x:row r="2904" spans="1:14" s="5" customFormat="1" ht="19.5" customHeight="1">
      <x:c r="A2904" s="105" t="s">
        <x:v>197</x:v>
      </x:c>
      <x:c r="B2904" s="105" t="s">
        <x:v>861</x:v>
      </x:c>
      <x:c r="C2904" s="106"/>
      <x:c r="D2904" s="107"/>
      <x:c r="E2904" s="108"/>
      <x:c r="F2904" s="108">
        <x:f>F2903/48</x:f>
        <x:v>940.33333333333337</x:v>
      </x:c>
      <x:c r="G2904" s="108"/>
      <x:c r="H2904" s="108">
        <x:f>H2903/48</x:f>
        <x:v>17607.666666666668</x:v>
      </x:c>
      <x:c r="I2904" s="108"/>
      <x:c r="J2904" s="108">
        <x:f>J2903/48</x:f>
        <x:v>2916.6666666666665</x:v>
      </x:c>
      <x:c r="K2904" s="108"/>
      <x:c r="L2904" s="108">
        <x:f>F2904+H2904+J2904</x:f>
        <x:v>21464.666666666668</x:v>
      </x:c>
      <x:c r="M2904" s="108"/>
      <x:c r="N2904" s="100"/>
    </x:row>
    <x:row r="2905" spans="1:14" s="5" customFormat="1" ht="18" customHeight="1">
      <x:c r="A2905" s="113" t="s">
        <x:v>1410</x:v>
      </x:c>
      <x:c r="B2905" s="96" t="str">
        <x:f>일위대가목록표!C263</x:f>
        <x:v>낙엽수, 기계, B21~31미만</x:v>
      </x:c>
      <x:c r="C2905" s="97"/>
      <x:c r="D2905" s="98" t="s">
        <x:v>148</x:v>
      </x:c>
      <x:c r="E2905" s="99"/>
      <x:c r="F2905" s="99"/>
      <x:c r="G2905" s="99"/>
      <x:c r="H2905" s="99"/>
      <x:c r="I2905" s="99"/>
      <x:c r="J2905" s="99"/>
      <x:c r="K2905" s="99"/>
      <x:c r="L2905" s="99"/>
      <x:c r="M2905" s="99"/>
      <x:c r="N2905" s="100"/>
    </x:row>
    <x:row r="2906" spans="1:14" s="5" customFormat="1" ht="19.5" customHeight="1">
      <x:c r="A2906" s="101" t="s">
        <x:v>153</x:v>
      </x:c>
      <x:c r="B2906" s="101"/>
      <x:c r="C2906" s="102">
        <x:v>2</x:v>
      </x:c>
      <x:c r="D2906" s="103" t="s">
        <x:v>250</x:v>
      </x:c>
      <x:c r="E2906" s="104"/>
      <x:c r="F2906" s="104"/>
      <x:c r="G2906" s="104">
        <x:f>G2899</x:f>
        <x:v>189749</x:v>
      </x:c>
      <x:c r="H2906" s="104">
        <x:f>INT(C2906*G2906)</x:f>
        <x:v>379498</x:v>
      </x:c>
      <x:c r="I2906" s="104"/>
      <x:c r="J2906" s="104"/>
      <x:c r="K2906" s="104">
        <x:f t="shared" ref="K2906:L2909" si="481">SUM(E2906,G2906,I2906)</x:f>
        <x:v>189749</x:v>
      </x:c>
      <x:c r="L2906" s="104">
        <x:f t="shared" si="481"/>
        <x:v>379498</x:v>
      </x:c>
      <x:c r="M2906" s="104"/>
      <x:c r="N2906" s="100"/>
    </x:row>
    <x:row r="2907" spans="1:14" s="5" customFormat="1" ht="19.5" customHeight="1">
      <x:c r="A2907" s="101" t="s">
        <x:v>862</x:v>
      </x:c>
      <x:c r="B2907" s="101"/>
      <x:c r="C2907" s="102">
        <x:v>1</x:v>
      </x:c>
      <x:c r="D2907" s="103" t="s">
        <x:v>250</x:v>
      </x:c>
      <x:c r="E2907" s="104"/>
      <x:c r="F2907" s="104"/>
      <x:c r="G2907" s="104">
        <x:f>G2900</x:f>
        <x:v>148510</x:v>
      </x:c>
      <x:c r="H2907" s="104">
        <x:f>INT(C2907*G2907)</x:f>
        <x:v>148510</x:v>
      </x:c>
      <x:c r="I2907" s="104"/>
      <x:c r="J2907" s="104"/>
      <x:c r="K2907" s="104">
        <x:f t="shared" si="481"/>
        <x:v>148510</x:v>
      </x:c>
      <x:c r="L2907" s="104">
        <x:f t="shared" si="481"/>
        <x:v>148510</x:v>
      </x:c>
      <x:c r="M2907" s="104"/>
      <x:c r="N2907" s="100"/>
    </x:row>
    <x:row r="2908" spans="1:14" s="5" customFormat="1" ht="19.5" customHeight="1">
      <x:c r="A2908" s="101" t="s">
        <x:v>378</x:v>
      </x:c>
      <x:c r="B2908" s="101" t="s">
        <x:v>649</x:v>
      </x:c>
      <x:c r="C2908" s="102">
        <x:v>0.029999999999999999</x:v>
      </x:c>
      <x:c r="D2908" s="103" t="s">
        <x:v>248</x:v>
      </x:c>
      <x:c r="E2908" s="104"/>
      <x:c r="F2908" s="104"/>
      <x:c r="G2908" s="104"/>
      <x:c r="H2908" s="104">
        <x:f>INT(C2908*G2908)</x:f>
        <x:v>0</x:v>
      </x:c>
      <x:c r="I2908" s="104">
        <x:f>SUM(H2906:H2907)</x:f>
        <x:v>528008</x:v>
      </x:c>
      <x:c r="J2908" s="104">
        <x:f>INT(C2908*I2908)</x:f>
        <x:v>15840</x:v>
      </x:c>
      <x:c r="K2908" s="104">
        <x:f t="shared" si="481"/>
        <x:v>528008</x:v>
      </x:c>
      <x:c r="L2908" s="104">
        <x:f t="shared" si="481"/>
        <x:v>15840</x:v>
      </x:c>
      <x:c r="M2908" s="104"/>
      <x:c r="N2908" s="100"/>
    </x:row>
    <x:row r="2909" spans="1:14" s="5" customFormat="1" ht="19.5" customHeight="1">
      <x:c r="A2909" s="101" t="s">
        <x:v>859</x:v>
      </x:c>
      <x:c r="B2909" s="101" t="s">
        <x:v>150</x:v>
      </x:c>
      <x:c r="C2909" s="102">
        <x:v>8</x:v>
      </x:c>
      <x:c r="D2909" s="103" t="s">
        <x:v>151</x:v>
      </x:c>
      <x:c r="E2909" s="104">
        <x:f>건설기계목록!E20</x:f>
        <x:v>5642</x:v>
      </x:c>
      <x:c r="F2909" s="104">
        <x:f>INT(C2909*E2909)</x:f>
        <x:v>45136</x:v>
      </x:c>
      <x:c r="G2909" s="104">
        <x:f>건설기계목록!F20</x:f>
        <x:v>39645</x:v>
      </x:c>
      <x:c r="H2909" s="104">
        <x:f>INT(C2909*G2909)</x:f>
        <x:v>317160</x:v>
      </x:c>
      <x:c r="I2909" s="104">
        <x:f>건설기계목록!G20</x:f>
        <x:v>15520</x:v>
      </x:c>
      <x:c r="J2909" s="104">
        <x:f>INT(C2909*I2909)</x:f>
        <x:v>124160</x:v>
      </x:c>
      <x:c r="K2909" s="104">
        <x:f t="shared" si="481"/>
        <x:v>60807</x:v>
      </x:c>
      <x:c r="L2909" s="104">
        <x:f t="shared" si="481"/>
        <x:v>486456</x:v>
      </x:c>
      <x:c r="M2909" s="104"/>
      <x:c r="N2909" s="100"/>
    </x:row>
    <x:row r="2910" spans="1:14" s="5" customFormat="1" ht="19.5" customHeight="1">
      <x:c r="A2910" s="101" t="s">
        <x:v>533</x:v>
      </x:c>
      <x:c r="B2910" s="101"/>
      <x:c r="C2910" s="102"/>
      <x:c r="D2910" s="103"/>
      <x:c r="E2910" s="104"/>
      <x:c r="F2910" s="104">
        <x:f>SUM(F2906:F2909)</x:f>
        <x:v>45136</x:v>
      </x:c>
      <x:c r="G2910" s="104"/>
      <x:c r="H2910" s="104">
        <x:f>SUM(H2906:H2909)</x:f>
        <x:v>845168</x:v>
      </x:c>
      <x:c r="I2910" s="104"/>
      <x:c r="J2910" s="104">
        <x:f>SUM(J2906:J2909)</x:f>
        <x:v>140000</x:v>
      </x:c>
      <x:c r="K2910" s="104"/>
      <x:c r="L2910" s="104">
        <x:f>SUM(F2910,H2910,J2910)</x:f>
        <x:v>1030304</x:v>
      </x:c>
      <x:c r="M2910" s="104"/>
      <x:c r="N2910" s="100"/>
    </x:row>
    <x:row r="2911" spans="1:14" s="5" customFormat="1" ht="19.5" customHeight="1">
      <x:c r="A2911" s="105" t="s">
        <x:v>197</x:v>
      </x:c>
      <x:c r="B2911" s="105" t="s">
        <x:v>898</x:v>
      </x:c>
      <x:c r="C2911" s="106"/>
      <x:c r="D2911" s="107"/>
      <x:c r="E2911" s="108"/>
      <x:c r="F2911" s="108">
        <x:f>F2910/31</x:f>
        <x:v>1456</x:v>
      </x:c>
      <x:c r="G2911" s="108"/>
      <x:c r="H2911" s="108">
        <x:f>H2910/31</x:f>
        <x:v>27263.483870967742</x:v>
      </x:c>
      <x:c r="I2911" s="108"/>
      <x:c r="J2911" s="108">
        <x:f>J2910/31</x:f>
        <x:v>4516.1290322580644</x:v>
      </x:c>
      <x:c r="K2911" s="108"/>
      <x:c r="L2911" s="108">
        <x:f>F2911+H2911+J2911</x:f>
        <x:v>33235.612903225803</x:v>
      </x:c>
      <x:c r="M2911" s="108"/>
      <x:c r="N2911" s="100"/>
    </x:row>
    <x:row r="2912" spans="1:14" s="5" customFormat="1" ht="18" customHeight="1">
      <x:c r="A2912" s="113" t="s">
        <x:v>1137</x:v>
      </x:c>
      <x:c r="B2912" s="96" t="str">
        <x:f>일위대가목록표!C264</x:f>
        <x:v>낙엽수, 기계, B31~41미만</x:v>
      </x:c>
      <x:c r="C2912" s="97"/>
      <x:c r="D2912" s="98" t="s">
        <x:v>148</x:v>
      </x:c>
      <x:c r="E2912" s="99"/>
      <x:c r="F2912" s="99"/>
      <x:c r="G2912" s="99"/>
      <x:c r="H2912" s="99"/>
      <x:c r="I2912" s="99"/>
      <x:c r="J2912" s="99"/>
      <x:c r="K2912" s="99"/>
      <x:c r="L2912" s="99"/>
      <x:c r="M2912" s="99"/>
      <x:c r="N2912" s="100"/>
    </x:row>
    <x:row r="2913" spans="1:14" s="5" customFormat="1" ht="19.5" customHeight="1">
      <x:c r="A2913" s="101" t="s">
        <x:v>153</x:v>
      </x:c>
      <x:c r="B2913" s="101"/>
      <x:c r="C2913" s="102">
        <x:v>2</x:v>
      </x:c>
      <x:c r="D2913" s="103" t="s">
        <x:v>250</x:v>
      </x:c>
      <x:c r="E2913" s="104"/>
      <x:c r="F2913" s="104"/>
      <x:c r="G2913" s="104">
        <x:f>G2906</x:f>
        <x:v>189749</x:v>
      </x:c>
      <x:c r="H2913" s="104">
        <x:f>INT(C2913*G2913)</x:f>
        <x:v>379498</x:v>
      </x:c>
      <x:c r="I2913" s="104"/>
      <x:c r="J2913" s="104"/>
      <x:c r="K2913" s="104">
        <x:f t="shared" ref="K2913:L2916" si="482">SUM(E2913,G2913,I2913)</x:f>
        <x:v>189749</x:v>
      </x:c>
      <x:c r="L2913" s="104">
        <x:f t="shared" si="482"/>
        <x:v>379498</x:v>
      </x:c>
      <x:c r="M2913" s="104"/>
      <x:c r="N2913" s="100"/>
    </x:row>
    <x:row r="2914" spans="1:14" s="5" customFormat="1" ht="19.5" customHeight="1">
      <x:c r="A2914" s="101" t="s">
        <x:v>862</x:v>
      </x:c>
      <x:c r="B2914" s="101"/>
      <x:c r="C2914" s="102">
        <x:v>1</x:v>
      </x:c>
      <x:c r="D2914" s="103" t="s">
        <x:v>250</x:v>
      </x:c>
      <x:c r="E2914" s="104"/>
      <x:c r="F2914" s="104"/>
      <x:c r="G2914" s="104">
        <x:f>G2907</x:f>
        <x:v>148510</x:v>
      </x:c>
      <x:c r="H2914" s="104">
        <x:f>INT(C2914*G2914)</x:f>
        <x:v>148510</x:v>
      </x:c>
      <x:c r="I2914" s="104"/>
      <x:c r="J2914" s="104"/>
      <x:c r="K2914" s="104">
        <x:f t="shared" si="482"/>
        <x:v>148510</x:v>
      </x:c>
      <x:c r="L2914" s="104">
        <x:f t="shared" si="482"/>
        <x:v>148510</x:v>
      </x:c>
      <x:c r="M2914" s="104"/>
      <x:c r="N2914" s="100"/>
    </x:row>
    <x:row r="2915" spans="1:14" s="5" customFormat="1" ht="19.5" customHeight="1">
      <x:c r="A2915" s="101" t="s">
        <x:v>378</x:v>
      </x:c>
      <x:c r="B2915" s="101" t="s">
        <x:v>1082</x:v>
      </x:c>
      <x:c r="C2915" s="102">
        <x:v>0.029999999999999999</x:v>
      </x:c>
      <x:c r="D2915" s="103" t="s">
        <x:v>248</x:v>
      </x:c>
      <x:c r="E2915" s="104"/>
      <x:c r="F2915" s="104"/>
      <x:c r="G2915" s="104"/>
      <x:c r="H2915" s="104">
        <x:f>INT(C2915*G2915)</x:f>
        <x:v>0</x:v>
      </x:c>
      <x:c r="I2915" s="104">
        <x:f>SUM(H2913:H2914)</x:f>
        <x:v>528008</x:v>
      </x:c>
      <x:c r="J2915" s="104">
        <x:f>INT(C2915*I2915)</x:f>
        <x:v>15840</x:v>
      </x:c>
      <x:c r="K2915" s="104">
        <x:f t="shared" si="482"/>
        <x:v>528008</x:v>
      </x:c>
      <x:c r="L2915" s="104">
        <x:f t="shared" si="482"/>
        <x:v>15840</x:v>
      </x:c>
      <x:c r="M2915" s="104"/>
      <x:c r="N2915" s="100"/>
    </x:row>
    <x:row r="2916" spans="1:14" s="5" customFormat="1" ht="19.5" customHeight="1">
      <x:c r="A2916" s="101" t="s">
        <x:v>859</x:v>
      </x:c>
      <x:c r="B2916" s="101" t="s">
        <x:v>150</x:v>
      </x:c>
      <x:c r="C2916" s="102">
        <x:v>8</x:v>
      </x:c>
      <x:c r="D2916" s="103" t="s">
        <x:v>151</x:v>
      </x:c>
      <x:c r="E2916" s="104">
        <x:f>E2909</x:f>
        <x:v>5642</x:v>
      </x:c>
      <x:c r="F2916" s="104">
        <x:f>INT(C2916*E2916)</x:f>
        <x:v>45136</x:v>
      </x:c>
      <x:c r="G2916" s="104">
        <x:f>G2909</x:f>
        <x:v>39645</x:v>
      </x:c>
      <x:c r="H2916" s="104">
        <x:f>INT(C2916*G2916)</x:f>
        <x:v>317160</x:v>
      </x:c>
      <x:c r="I2916" s="104">
        <x:f>I2909</x:f>
        <x:v>15520</x:v>
      </x:c>
      <x:c r="J2916" s="104">
        <x:f>INT(C2916*I2916)</x:f>
        <x:v>124160</x:v>
      </x:c>
      <x:c r="K2916" s="104">
        <x:f t="shared" si="482"/>
        <x:v>60807</x:v>
      </x:c>
      <x:c r="L2916" s="104">
        <x:f t="shared" si="482"/>
        <x:v>486456</x:v>
      </x:c>
      <x:c r="M2916" s="104"/>
      <x:c r="N2916" s="100"/>
    </x:row>
    <x:row r="2917" spans="1:14" s="5" customFormat="1" ht="19.5" customHeight="1">
      <x:c r="A2917" s="101" t="s">
        <x:v>533</x:v>
      </x:c>
      <x:c r="B2917" s="101"/>
      <x:c r="C2917" s="102"/>
      <x:c r="D2917" s="103"/>
      <x:c r="E2917" s="104"/>
      <x:c r="F2917" s="104">
        <x:f>SUM(F2913:F2916)</x:f>
        <x:v>45136</x:v>
      </x:c>
      <x:c r="G2917" s="104"/>
      <x:c r="H2917" s="104">
        <x:f>SUM(H2913:H2916)</x:f>
        <x:v>845168</x:v>
      </x:c>
      <x:c r="I2917" s="104"/>
      <x:c r="J2917" s="104">
        <x:f>SUM(J2913:J2916)</x:f>
        <x:v>140000</x:v>
      </x:c>
      <x:c r="K2917" s="104"/>
      <x:c r="L2917" s="104">
        <x:f>SUM(F2917,H2917,J2917)</x:f>
        <x:v>1030304</x:v>
      </x:c>
      <x:c r="M2917" s="104"/>
      <x:c r="N2917" s="100"/>
    </x:row>
    <x:row r="2918" spans="1:14" s="5" customFormat="1" ht="19.5" customHeight="1">
      <x:c r="A2918" s="105" t="s">
        <x:v>197</x:v>
      </x:c>
      <x:c r="B2918" s="105" t="s">
        <x:v>886</x:v>
      </x:c>
      <x:c r="C2918" s="106"/>
      <x:c r="D2918" s="107"/>
      <x:c r="E2918" s="108"/>
      <x:c r="F2918" s="108">
        <x:f>F2917/18</x:f>
        <x:v>2507.5555555555557</x:v>
      </x:c>
      <x:c r="G2918" s="108"/>
      <x:c r="H2918" s="108">
        <x:f>H2917/18</x:f>
        <x:v>46953.777777777781</x:v>
      </x:c>
      <x:c r="I2918" s="108"/>
      <x:c r="J2918" s="108">
        <x:f>J2917/18</x:f>
        <x:v>7777.7777777777774</x:v>
      </x:c>
      <x:c r="K2918" s="108"/>
      <x:c r="L2918" s="108">
        <x:f>F2918+H2918+J2918</x:f>
        <x:v>57239.111111111109</x:v>
      </x:c>
      <x:c r="M2918" s="108"/>
      <x:c r="N2918" s="100"/>
    </x:row>
    <x:row r="2919" spans="1:14" s="5" customFormat="1" ht="18" customHeight="1">
      <x:c r="A2919" s="113" t="s">
        <x:v>1136</x:v>
      </x:c>
      <x:c r="B2919" s="96" t="str">
        <x:f>일위대가목록표!C265</x:f>
        <x:v>낙엽수, 기계, B41~51미만</x:v>
      </x:c>
      <x:c r="C2919" s="97"/>
      <x:c r="D2919" s="98" t="s">
        <x:v>148</x:v>
      </x:c>
      <x:c r="E2919" s="99"/>
      <x:c r="F2919" s="99"/>
      <x:c r="G2919" s="99"/>
      <x:c r="H2919" s="99"/>
      <x:c r="I2919" s="99"/>
      <x:c r="J2919" s="99"/>
      <x:c r="K2919" s="99"/>
      <x:c r="L2919" s="99"/>
      <x:c r="M2919" s="99"/>
      <x:c r="N2919" s="100"/>
    </x:row>
    <x:row r="2920" spans="1:14" s="5" customFormat="1" ht="19.5" customHeight="1">
      <x:c r="A2920" s="101" t="s">
        <x:v>153</x:v>
      </x:c>
      <x:c r="B2920" s="101"/>
      <x:c r="C2920" s="102">
        <x:v>2</x:v>
      </x:c>
      <x:c r="D2920" s="103" t="s">
        <x:v>250</x:v>
      </x:c>
      <x:c r="E2920" s="104"/>
      <x:c r="F2920" s="104"/>
      <x:c r="G2920" s="104">
        <x:f>G2913</x:f>
        <x:v>189749</x:v>
      </x:c>
      <x:c r="H2920" s="104">
        <x:f>INT(C2920*G2920)</x:f>
        <x:v>379498</x:v>
      </x:c>
      <x:c r="I2920" s="104"/>
      <x:c r="J2920" s="104"/>
      <x:c r="K2920" s="104">
        <x:f t="shared" ref="K2920:L2923" si="483">SUM(E2920,G2920,I2920)</x:f>
        <x:v>189749</x:v>
      </x:c>
      <x:c r="L2920" s="104">
        <x:f t="shared" si="483"/>
        <x:v>379498</x:v>
      </x:c>
      <x:c r="M2920" s="104"/>
      <x:c r="N2920" s="100"/>
    </x:row>
    <x:row r="2921" spans="1:14" s="5" customFormat="1" ht="19.5" customHeight="1">
      <x:c r="A2921" s="101" t="s">
        <x:v>862</x:v>
      </x:c>
      <x:c r="B2921" s="101"/>
      <x:c r="C2921" s="102">
        <x:v>1</x:v>
      </x:c>
      <x:c r="D2921" s="103" t="s">
        <x:v>250</x:v>
      </x:c>
      <x:c r="E2921" s="104"/>
      <x:c r="F2921" s="104"/>
      <x:c r="G2921" s="104">
        <x:f>G2914</x:f>
        <x:v>148510</x:v>
      </x:c>
      <x:c r="H2921" s="104">
        <x:f>INT(C2921*G2921)</x:f>
        <x:v>148510</x:v>
      </x:c>
      <x:c r="I2921" s="104"/>
      <x:c r="J2921" s="104"/>
      <x:c r="K2921" s="104">
        <x:f t="shared" si="483"/>
        <x:v>148510</x:v>
      </x:c>
      <x:c r="L2921" s="104">
        <x:f t="shared" si="483"/>
        <x:v>148510</x:v>
      </x:c>
      <x:c r="M2921" s="104"/>
      <x:c r="N2921" s="100"/>
    </x:row>
    <x:row r="2922" spans="1:14" s="5" customFormat="1" ht="19.5" customHeight="1">
      <x:c r="A2922" s="101" t="s">
        <x:v>378</x:v>
      </x:c>
      <x:c r="B2922" s="101" t="s">
        <x:v>649</x:v>
      </x:c>
      <x:c r="C2922" s="102">
        <x:v>0.029999999999999999</x:v>
      </x:c>
      <x:c r="D2922" s="103" t="s">
        <x:v>248</x:v>
      </x:c>
      <x:c r="E2922" s="104"/>
      <x:c r="F2922" s="104"/>
      <x:c r="G2922" s="104"/>
      <x:c r="H2922" s="104">
        <x:f>INT(C2922*G2922)</x:f>
        <x:v>0</x:v>
      </x:c>
      <x:c r="I2922" s="104">
        <x:f>SUM(H2920:H2921)</x:f>
        <x:v>528008</x:v>
      </x:c>
      <x:c r="J2922" s="104">
        <x:f>INT(C2922*I2922)</x:f>
        <x:v>15840</x:v>
      </x:c>
      <x:c r="K2922" s="104">
        <x:f t="shared" si="483"/>
        <x:v>528008</x:v>
      </x:c>
      <x:c r="L2922" s="104">
        <x:f t="shared" si="483"/>
        <x:v>15840</x:v>
      </x:c>
      <x:c r="M2922" s="104"/>
      <x:c r="N2922" s="100"/>
    </x:row>
    <x:row r="2923" spans="1:14" s="5" customFormat="1" ht="19.5" customHeight="1">
      <x:c r="A2923" s="101" t="s">
        <x:v>859</x:v>
      </x:c>
      <x:c r="B2923" s="101" t="s">
        <x:v>150</x:v>
      </x:c>
      <x:c r="C2923" s="102">
        <x:v>8</x:v>
      </x:c>
      <x:c r="D2923" s="103" t="s">
        <x:v>151</x:v>
      </x:c>
      <x:c r="E2923" s="104">
        <x:f>E2916</x:f>
        <x:v>5642</x:v>
      </x:c>
      <x:c r="F2923" s="104">
        <x:f>INT(C2923*E2923)</x:f>
        <x:v>45136</x:v>
      </x:c>
      <x:c r="G2923" s="104">
        <x:f>G2916</x:f>
        <x:v>39645</x:v>
      </x:c>
      <x:c r="H2923" s="104">
        <x:f>INT(C2923*G2923)</x:f>
        <x:v>317160</x:v>
      </x:c>
      <x:c r="I2923" s="104">
        <x:f>I2916</x:f>
        <x:v>15520</x:v>
      </x:c>
      <x:c r="J2923" s="104">
        <x:f>INT(C2923*I2923)</x:f>
        <x:v>124160</x:v>
      </x:c>
      <x:c r="K2923" s="104">
        <x:f t="shared" si="483"/>
        <x:v>60807</x:v>
      </x:c>
      <x:c r="L2923" s="104">
        <x:f t="shared" si="483"/>
        <x:v>486456</x:v>
      </x:c>
      <x:c r="M2923" s="104"/>
      <x:c r="N2923" s="100"/>
    </x:row>
    <x:row r="2924" spans="1:14" s="5" customFormat="1" ht="19.5" customHeight="1">
      <x:c r="A2924" s="101" t="s">
        <x:v>533</x:v>
      </x:c>
      <x:c r="B2924" s="101"/>
      <x:c r="C2924" s="102"/>
      <x:c r="D2924" s="103"/>
      <x:c r="E2924" s="104"/>
      <x:c r="F2924" s="104">
        <x:f>SUM(F2920:F2923)</x:f>
        <x:v>45136</x:v>
      </x:c>
      <x:c r="G2924" s="104"/>
      <x:c r="H2924" s="104">
        <x:f>SUM(H2920:H2923)</x:f>
        <x:v>845168</x:v>
      </x:c>
      <x:c r="I2924" s="104"/>
      <x:c r="J2924" s="104">
        <x:f>SUM(J2920:J2923)</x:f>
        <x:v>140000</x:v>
      </x:c>
      <x:c r="K2924" s="104"/>
      <x:c r="L2924" s="104">
        <x:f>SUM(F2924,H2924,J2924)</x:f>
        <x:v>1030304</x:v>
      </x:c>
      <x:c r="M2924" s="104"/>
      <x:c r="N2924" s="100"/>
    </x:row>
    <x:row r="2925" spans="1:14" s="5" customFormat="1" ht="19.5" customHeight="1">
      <x:c r="A2925" s="105" t="s">
        <x:v>197</x:v>
      </x:c>
      <x:c r="B2925" s="105" t="s">
        <x:v>443</x:v>
      </x:c>
      <x:c r="C2925" s="106"/>
      <x:c r="D2925" s="107"/>
      <x:c r="E2925" s="108"/>
      <x:c r="F2925" s="108">
        <x:f>F2924/13</x:f>
        <x:v>3472</x:v>
      </x:c>
      <x:c r="G2925" s="108"/>
      <x:c r="H2925" s="108">
        <x:f>H2924/13</x:f>
        <x:v>65012.923076923078</x:v>
      </x:c>
      <x:c r="I2925" s="108"/>
      <x:c r="J2925" s="108">
        <x:f>J2924/13</x:f>
        <x:v>10769.23076923077</x:v>
      </x:c>
      <x:c r="K2925" s="108"/>
      <x:c r="L2925" s="108">
        <x:f>F2925+H2925+J2925</x:f>
        <x:v>79254.153846153844</x:v>
      </x:c>
      <x:c r="M2925" s="108"/>
      <x:c r="N2925" s="100"/>
    </x:row>
    <x:row r="2926" spans="1:14" s="5" customFormat="1" ht="18" customHeight="1">
      <x:c r="A2926" s="113" t="s">
        <x:v>1133</x:v>
      </x:c>
      <x:c r="B2926" s="96" t="str">
        <x:f>일위대가목록표!C266</x:f>
        <x:v>낙엽수, 기계, B51~61미만</x:v>
      </x:c>
      <x:c r="C2926" s="97"/>
      <x:c r="D2926" s="98" t="s">
        <x:v>148</x:v>
      </x:c>
      <x:c r="E2926" s="99"/>
      <x:c r="F2926" s="99"/>
      <x:c r="G2926" s="99"/>
      <x:c r="H2926" s="99"/>
      <x:c r="I2926" s="99"/>
      <x:c r="J2926" s="99"/>
      <x:c r="K2926" s="99"/>
      <x:c r="L2926" s="99"/>
      <x:c r="M2926" s="99"/>
      <x:c r="N2926" s="100"/>
    </x:row>
    <x:row r="2927" spans="1:14" s="5" customFormat="1" ht="19.5" customHeight="1">
      <x:c r="A2927" s="101" t="s">
        <x:v>153</x:v>
      </x:c>
      <x:c r="B2927" s="101"/>
      <x:c r="C2927" s="102">
        <x:v>2</x:v>
      </x:c>
      <x:c r="D2927" s="103" t="s">
        <x:v>250</x:v>
      </x:c>
      <x:c r="E2927" s="104"/>
      <x:c r="F2927" s="104"/>
      <x:c r="G2927" s="104">
        <x:f>G2920</x:f>
        <x:v>189749</x:v>
      </x:c>
      <x:c r="H2927" s="104">
        <x:f>INT(C2927*G2927)</x:f>
        <x:v>379498</x:v>
      </x:c>
      <x:c r="I2927" s="104"/>
      <x:c r="J2927" s="104"/>
      <x:c r="K2927" s="104">
        <x:f t="shared" ref="K2927:L2930" si="484">SUM(E2927,G2927,I2927)</x:f>
        <x:v>189749</x:v>
      </x:c>
      <x:c r="L2927" s="104">
        <x:f t="shared" si="484"/>
        <x:v>379498</x:v>
      </x:c>
      <x:c r="M2927" s="104"/>
      <x:c r="N2927" s="100"/>
    </x:row>
    <x:row r="2928" spans="1:14" s="5" customFormat="1" ht="19.5" customHeight="1">
      <x:c r="A2928" s="101" t="s">
        <x:v>862</x:v>
      </x:c>
      <x:c r="B2928" s="101"/>
      <x:c r="C2928" s="102">
        <x:v>1</x:v>
      </x:c>
      <x:c r="D2928" s="103" t="s">
        <x:v>250</x:v>
      </x:c>
      <x:c r="E2928" s="104"/>
      <x:c r="F2928" s="104"/>
      <x:c r="G2928" s="104">
        <x:f>G2921</x:f>
        <x:v>148510</x:v>
      </x:c>
      <x:c r="H2928" s="104">
        <x:f>INT(C2928*G2928)</x:f>
        <x:v>148510</x:v>
      </x:c>
      <x:c r="I2928" s="104"/>
      <x:c r="J2928" s="104"/>
      <x:c r="K2928" s="104">
        <x:f t="shared" si="484"/>
        <x:v>148510</x:v>
      </x:c>
      <x:c r="L2928" s="104">
        <x:f t="shared" si="484"/>
        <x:v>148510</x:v>
      </x:c>
      <x:c r="M2928" s="104"/>
      <x:c r="N2928" s="100"/>
    </x:row>
    <x:row r="2929" spans="1:14" s="5" customFormat="1" ht="19.5" customHeight="1">
      <x:c r="A2929" s="101" t="s">
        <x:v>378</x:v>
      </x:c>
      <x:c r="B2929" s="101" t="s">
        <x:v>1082</x:v>
      </x:c>
      <x:c r="C2929" s="102">
        <x:v>0.029999999999999999</x:v>
      </x:c>
      <x:c r="D2929" s="103" t="s">
        <x:v>248</x:v>
      </x:c>
      <x:c r="E2929" s="104"/>
      <x:c r="F2929" s="104"/>
      <x:c r="G2929" s="104"/>
      <x:c r="H2929" s="104">
        <x:f>INT(C2929*G2929)</x:f>
        <x:v>0</x:v>
      </x:c>
      <x:c r="I2929" s="104">
        <x:f>SUM(H2927:H2928)</x:f>
        <x:v>528008</x:v>
      </x:c>
      <x:c r="J2929" s="104">
        <x:f>INT(C2929*I2929)</x:f>
        <x:v>15840</x:v>
      </x:c>
      <x:c r="K2929" s="104">
        <x:f t="shared" si="484"/>
        <x:v>528008</x:v>
      </x:c>
      <x:c r="L2929" s="104">
        <x:f t="shared" si="484"/>
        <x:v>15840</x:v>
      </x:c>
      <x:c r="M2929" s="104"/>
      <x:c r="N2929" s="100"/>
    </x:row>
    <x:row r="2930" spans="1:14" s="5" customFormat="1" ht="19.5" customHeight="1">
      <x:c r="A2930" s="101" t="s">
        <x:v>859</x:v>
      </x:c>
      <x:c r="B2930" s="101" t="s">
        <x:v>150</x:v>
      </x:c>
      <x:c r="C2930" s="102">
        <x:v>8</x:v>
      </x:c>
      <x:c r="D2930" s="103" t="s">
        <x:v>151</x:v>
      </x:c>
      <x:c r="E2930" s="104">
        <x:f>E2923</x:f>
        <x:v>5642</x:v>
      </x:c>
      <x:c r="F2930" s="104">
        <x:f>INT(C2930*E2930)</x:f>
        <x:v>45136</x:v>
      </x:c>
      <x:c r="G2930" s="104">
        <x:f>G2923</x:f>
        <x:v>39645</x:v>
      </x:c>
      <x:c r="H2930" s="104">
        <x:f>INT(C2930*G2930)</x:f>
        <x:v>317160</x:v>
      </x:c>
      <x:c r="I2930" s="104">
        <x:f>I2923</x:f>
        <x:v>15520</x:v>
      </x:c>
      <x:c r="J2930" s="104">
        <x:f>INT(C2930*I2930)</x:f>
        <x:v>124160</x:v>
      </x:c>
      <x:c r="K2930" s="104">
        <x:f t="shared" si="484"/>
        <x:v>60807</x:v>
      </x:c>
      <x:c r="L2930" s="104">
        <x:f t="shared" si="484"/>
        <x:v>486456</x:v>
      </x:c>
      <x:c r="M2930" s="104"/>
      <x:c r="N2930" s="100"/>
    </x:row>
    <x:row r="2931" spans="1:14" s="5" customFormat="1" ht="19.5" customHeight="1">
      <x:c r="A2931" s="101" t="s">
        <x:v>533</x:v>
      </x:c>
      <x:c r="B2931" s="101"/>
      <x:c r="C2931" s="102"/>
      <x:c r="D2931" s="103"/>
      <x:c r="E2931" s="104"/>
      <x:c r="F2931" s="104">
        <x:f>SUM(F2927:F2930)</x:f>
        <x:v>45136</x:v>
      </x:c>
      <x:c r="G2931" s="104"/>
      <x:c r="H2931" s="104">
        <x:f>SUM(H2927:H2930)</x:f>
        <x:v>845168</x:v>
      </x:c>
      <x:c r="I2931" s="104"/>
      <x:c r="J2931" s="104">
        <x:f>SUM(J2927:J2930)</x:f>
        <x:v>140000</x:v>
      </x:c>
      <x:c r="K2931" s="104"/>
      <x:c r="L2931" s="104">
        <x:f>SUM(F2931,H2931,J2931)</x:f>
        <x:v>1030304</x:v>
      </x:c>
      <x:c r="M2931" s="104"/>
      <x:c r="N2931" s="100"/>
    </x:row>
    <x:row r="2932" spans="1:14" s="5" customFormat="1" ht="19.5" customHeight="1">
      <x:c r="A2932" s="105" t="s">
        <x:v>197</x:v>
      </x:c>
      <x:c r="B2932" s="105" t="s">
        <x:v>850</x:v>
      </x:c>
      <x:c r="C2932" s="106"/>
      <x:c r="D2932" s="107"/>
      <x:c r="E2932" s="108"/>
      <x:c r="F2932" s="108">
        <x:f>F2931/8</x:f>
        <x:v>5642</x:v>
      </x:c>
      <x:c r="G2932" s="108"/>
      <x:c r="H2932" s="108">
        <x:f>H2931/8</x:f>
        <x:v>105646</x:v>
      </x:c>
      <x:c r="I2932" s="108"/>
      <x:c r="J2932" s="108">
        <x:f>J2931/8</x:f>
        <x:v>17500</x:v>
      </x:c>
      <x:c r="K2932" s="108"/>
      <x:c r="L2932" s="108">
        <x:f>F2932+H2932+J2932</x:f>
        <x:v>128788</x:v>
      </x:c>
      <x:c r="M2932" s="108"/>
      <x:c r="N2932" s="100"/>
    </x:row>
    <x:row r="2933" spans="1:14" s="5" customFormat="1" ht="18" customHeight="1">
      <x:c r="A2933" s="113" t="s">
        <x:v>1132</x:v>
      </x:c>
      <x:c r="B2933" s="96" t="str">
        <x:f>일위대가목록표!C267</x:f>
        <x:v>상록수, 기계, B11~21</x:v>
      </x:c>
      <x:c r="C2933" s="97"/>
      <x:c r="D2933" s="98" t="s">
        <x:v>148</x:v>
      </x:c>
      <x:c r="E2933" s="99"/>
      <x:c r="F2933" s="99"/>
      <x:c r="G2933" s="99"/>
      <x:c r="H2933" s="99"/>
      <x:c r="I2933" s="99"/>
      <x:c r="J2933" s="99"/>
      <x:c r="K2933" s="99"/>
      <x:c r="L2933" s="99"/>
      <x:c r="M2933" s="99"/>
      <x:c r="N2933" s="100"/>
    </x:row>
    <x:row r="2934" spans="1:14" s="5" customFormat="1" ht="19.5" customHeight="1">
      <x:c r="A2934" s="101" t="s">
        <x:v>153</x:v>
      </x:c>
      <x:c r="B2934" s="101"/>
      <x:c r="C2934" s="102">
        <x:v>2</x:v>
      </x:c>
      <x:c r="D2934" s="103" t="s">
        <x:v>250</x:v>
      </x:c>
      <x:c r="E2934" s="104"/>
      <x:c r="F2934" s="104"/>
      <x:c r="G2934" s="104">
        <x:f>G2927</x:f>
        <x:v>189749</x:v>
      </x:c>
      <x:c r="H2934" s="104">
        <x:f>INT(C2934*G2934)</x:f>
        <x:v>379498</x:v>
      </x:c>
      <x:c r="I2934" s="104"/>
      <x:c r="J2934" s="104"/>
      <x:c r="K2934" s="104">
        <x:f t="shared" ref="K2934:L2937" si="485">SUM(E2934,G2934,I2934)</x:f>
        <x:v>189749</x:v>
      </x:c>
      <x:c r="L2934" s="104">
        <x:f t="shared" si="485"/>
        <x:v>379498</x:v>
      </x:c>
      <x:c r="M2934" s="104"/>
      <x:c r="N2934" s="100"/>
    </x:row>
    <x:row r="2935" spans="1:14" s="5" customFormat="1" ht="19.5" customHeight="1">
      <x:c r="A2935" s="101" t="s">
        <x:v>862</x:v>
      </x:c>
      <x:c r="B2935" s="101"/>
      <x:c r="C2935" s="102">
        <x:v>1</x:v>
      </x:c>
      <x:c r="D2935" s="103" t="s">
        <x:v>250</x:v>
      </x:c>
      <x:c r="E2935" s="104"/>
      <x:c r="F2935" s="104"/>
      <x:c r="G2935" s="104">
        <x:f>G2928</x:f>
        <x:v>148510</x:v>
      </x:c>
      <x:c r="H2935" s="104">
        <x:f>INT(C2935*G2935)</x:f>
        <x:v>148510</x:v>
      </x:c>
      <x:c r="I2935" s="104"/>
      <x:c r="J2935" s="104"/>
      <x:c r="K2935" s="104">
        <x:f t="shared" si="485"/>
        <x:v>148510</x:v>
      </x:c>
      <x:c r="L2935" s="104">
        <x:f t="shared" si="485"/>
        <x:v>148510</x:v>
      </x:c>
      <x:c r="M2935" s="104"/>
      <x:c r="N2935" s="100"/>
    </x:row>
    <x:row r="2936" spans="1:14" s="5" customFormat="1" ht="19.5" customHeight="1">
      <x:c r="A2936" s="101" t="s">
        <x:v>378</x:v>
      </x:c>
      <x:c r="B2936" s="101" t="s">
        <x:v>1082</x:v>
      </x:c>
      <x:c r="C2936" s="102">
        <x:v>0.029999999999999999</x:v>
      </x:c>
      <x:c r="D2936" s="103" t="s">
        <x:v>248</x:v>
      </x:c>
      <x:c r="E2936" s="104"/>
      <x:c r="F2936" s="104"/>
      <x:c r="G2936" s="104"/>
      <x:c r="H2936" s="104">
        <x:f>INT(C2936*G2936)</x:f>
        <x:v>0</x:v>
      </x:c>
      <x:c r="I2936" s="104">
        <x:f>SUM(H2934:H2935)</x:f>
        <x:v>528008</x:v>
      </x:c>
      <x:c r="J2936" s="104">
        <x:f>INT(C2936*I2936)</x:f>
        <x:v>15840</x:v>
      </x:c>
      <x:c r="K2936" s="104">
        <x:f t="shared" si="485"/>
        <x:v>528008</x:v>
      </x:c>
      <x:c r="L2936" s="104">
        <x:f t="shared" si="485"/>
        <x:v>15840</x:v>
      </x:c>
      <x:c r="M2936" s="104"/>
      <x:c r="N2936" s="100"/>
    </x:row>
    <x:row r="2937" spans="1:14" s="5" customFormat="1" ht="19.5" customHeight="1">
      <x:c r="A2937" s="101" t="s">
        <x:v>859</x:v>
      </x:c>
      <x:c r="B2937" s="101" t="s">
        <x:v>150</x:v>
      </x:c>
      <x:c r="C2937" s="102">
        <x:v>8</x:v>
      </x:c>
      <x:c r="D2937" s="103" t="s">
        <x:v>151</x:v>
      </x:c>
      <x:c r="E2937" s="104">
        <x:f>E2930</x:f>
        <x:v>5642</x:v>
      </x:c>
      <x:c r="F2937" s="104">
        <x:f>INT(C2937*E2937)</x:f>
        <x:v>45136</x:v>
      </x:c>
      <x:c r="G2937" s="104">
        <x:f>G2930</x:f>
        <x:v>39645</x:v>
      </x:c>
      <x:c r="H2937" s="104">
        <x:f>INT(C2937*G2937)</x:f>
        <x:v>317160</x:v>
      </x:c>
      <x:c r="I2937" s="104">
        <x:f>I2930</x:f>
        <x:v>15520</x:v>
      </x:c>
      <x:c r="J2937" s="104">
        <x:f>INT(C2937*I2937)</x:f>
        <x:v>124160</x:v>
      </x:c>
      <x:c r="K2937" s="104">
        <x:f t="shared" si="485"/>
        <x:v>60807</x:v>
      </x:c>
      <x:c r="L2937" s="104">
        <x:f t="shared" si="485"/>
        <x:v>486456</x:v>
      </x:c>
      <x:c r="M2937" s="104"/>
      <x:c r="N2937" s="100"/>
    </x:row>
    <x:row r="2938" spans="1:14" s="5" customFormat="1" ht="19.5" customHeight="1">
      <x:c r="A2938" s="101" t="s">
        <x:v>533</x:v>
      </x:c>
      <x:c r="B2938" s="101"/>
      <x:c r="C2938" s="102"/>
      <x:c r="D2938" s="103"/>
      <x:c r="E2938" s="104"/>
      <x:c r="F2938" s="104">
        <x:f>SUM(F2934:F2937)</x:f>
        <x:v>45136</x:v>
      </x:c>
      <x:c r="G2938" s="104"/>
      <x:c r="H2938" s="104">
        <x:f>SUM(H2934:H2937)</x:f>
        <x:v>845168</x:v>
      </x:c>
      <x:c r="I2938" s="104"/>
      <x:c r="J2938" s="104">
        <x:f>SUM(J2934:J2937)</x:f>
        <x:v>140000</x:v>
      </x:c>
      <x:c r="K2938" s="104"/>
      <x:c r="L2938" s="104">
        <x:f>SUM(F2938,H2938,J2938)</x:f>
        <x:v>1030304</x:v>
      </x:c>
      <x:c r="M2938" s="104"/>
      <x:c r="N2938" s="100"/>
    </x:row>
    <x:row r="2939" spans="1:14" s="5" customFormat="1" ht="19.5" customHeight="1">
      <x:c r="A2939" s="105" t="s">
        <x:v>197</x:v>
      </x:c>
      <x:c r="B2939" s="105" t="s">
        <x:v>890</x:v>
      </x:c>
      <x:c r="C2939" s="106"/>
      <x:c r="D2939" s="107"/>
      <x:c r="E2939" s="108"/>
      <x:c r="F2939" s="108">
        <x:f>F2938/56</x:f>
        <x:v>806</x:v>
      </x:c>
      <x:c r="G2939" s="108"/>
      <x:c r="H2939" s="108">
        <x:f>H2938/56</x:f>
        <x:v>15092.285714285714</x:v>
      </x:c>
      <x:c r="I2939" s="108"/>
      <x:c r="J2939" s="108">
        <x:f>J2938/56</x:f>
        <x:v>2500</x:v>
      </x:c>
      <x:c r="K2939" s="108"/>
      <x:c r="L2939" s="108">
        <x:f>F2939+H2939+J2939</x:f>
        <x:v>18398.285714285714</x:v>
      </x:c>
      <x:c r="M2939" s="108"/>
      <x:c r="N2939" s="100"/>
    </x:row>
    <x:row r="2940" spans="1:14" s="5" customFormat="1" ht="18" customHeight="1">
      <x:c r="A2940" s="113" t="s">
        <x:v>1099</x:v>
      </x:c>
      <x:c r="B2940" s="96" t="str">
        <x:f>일위대가목록표!C268</x:f>
        <x:v>상록수, 기계, B21~30</x:v>
      </x:c>
      <x:c r="C2940" s="97"/>
      <x:c r="D2940" s="98" t="s">
        <x:v>148</x:v>
      </x:c>
      <x:c r="E2940" s="99"/>
      <x:c r="F2940" s="99"/>
      <x:c r="G2940" s="99"/>
      <x:c r="H2940" s="99"/>
      <x:c r="I2940" s="99"/>
      <x:c r="J2940" s="99"/>
      <x:c r="K2940" s="99"/>
      <x:c r="L2940" s="99"/>
      <x:c r="M2940" s="99"/>
      <x:c r="N2940" s="100"/>
    </x:row>
    <x:row r="2941" spans="1:14" s="5" customFormat="1" ht="19.5" customHeight="1">
      <x:c r="A2941" s="101" t="s">
        <x:v>153</x:v>
      </x:c>
      <x:c r="B2941" s="101"/>
      <x:c r="C2941" s="102">
        <x:v>2</x:v>
      </x:c>
      <x:c r="D2941" s="103" t="s">
        <x:v>250</x:v>
      </x:c>
      <x:c r="E2941" s="104"/>
      <x:c r="F2941" s="104"/>
      <x:c r="G2941" s="104">
        <x:f>G2934</x:f>
        <x:v>189749</x:v>
      </x:c>
      <x:c r="H2941" s="104">
        <x:f>INT(C2941*G2941)</x:f>
        <x:v>379498</x:v>
      </x:c>
      <x:c r="I2941" s="104"/>
      <x:c r="J2941" s="104"/>
      <x:c r="K2941" s="104">
        <x:f t="shared" ref="K2941:L2944" si="486">SUM(E2941,G2941,I2941)</x:f>
        <x:v>189749</x:v>
      </x:c>
      <x:c r="L2941" s="104">
        <x:f t="shared" si="486"/>
        <x:v>379498</x:v>
      </x:c>
      <x:c r="M2941" s="104"/>
      <x:c r="N2941" s="100"/>
    </x:row>
    <x:row r="2942" spans="1:14" s="5" customFormat="1" ht="19.5" customHeight="1">
      <x:c r="A2942" s="101" t="s">
        <x:v>862</x:v>
      </x:c>
      <x:c r="B2942" s="101"/>
      <x:c r="C2942" s="102">
        <x:v>1</x:v>
      </x:c>
      <x:c r="D2942" s="103" t="s">
        <x:v>250</x:v>
      </x:c>
      <x:c r="E2942" s="104"/>
      <x:c r="F2942" s="104"/>
      <x:c r="G2942" s="104">
        <x:f>G2935</x:f>
        <x:v>148510</x:v>
      </x:c>
      <x:c r="H2942" s="104">
        <x:f>INT(C2942*G2942)</x:f>
        <x:v>148510</x:v>
      </x:c>
      <x:c r="I2942" s="104"/>
      <x:c r="J2942" s="104"/>
      <x:c r="K2942" s="104">
        <x:f t="shared" si="486"/>
        <x:v>148510</x:v>
      </x:c>
      <x:c r="L2942" s="104">
        <x:f t="shared" si="486"/>
        <x:v>148510</x:v>
      </x:c>
      <x:c r="M2942" s="104"/>
      <x:c r="N2942" s="100"/>
    </x:row>
    <x:row r="2943" spans="1:14" s="5" customFormat="1" ht="19.5" customHeight="1">
      <x:c r="A2943" s="101" t="s">
        <x:v>378</x:v>
      </x:c>
      <x:c r="B2943" s="101" t="s">
        <x:v>649</x:v>
      </x:c>
      <x:c r="C2943" s="102">
        <x:v>0.029999999999999999</x:v>
      </x:c>
      <x:c r="D2943" s="103" t="s">
        <x:v>248</x:v>
      </x:c>
      <x:c r="E2943" s="104"/>
      <x:c r="F2943" s="104"/>
      <x:c r="G2943" s="104"/>
      <x:c r="H2943" s="104">
        <x:f>INT(C2943*G2943)</x:f>
        <x:v>0</x:v>
      </x:c>
      <x:c r="I2943" s="104">
        <x:f>SUM(H2941:H2942)</x:f>
        <x:v>528008</x:v>
      </x:c>
      <x:c r="J2943" s="104">
        <x:f>INT(C2943*I2943)</x:f>
        <x:v>15840</x:v>
      </x:c>
      <x:c r="K2943" s="104">
        <x:f t="shared" si="486"/>
        <x:v>528008</x:v>
      </x:c>
      <x:c r="L2943" s="104">
        <x:f t="shared" si="486"/>
        <x:v>15840</x:v>
      </x:c>
      <x:c r="M2943" s="104"/>
      <x:c r="N2943" s="100"/>
    </x:row>
    <x:row r="2944" spans="1:14" s="5" customFormat="1" ht="19.5" customHeight="1">
      <x:c r="A2944" s="101" t="s">
        <x:v>859</x:v>
      </x:c>
      <x:c r="B2944" s="101" t="s">
        <x:v>150</x:v>
      </x:c>
      <x:c r="C2944" s="102">
        <x:v>8</x:v>
      </x:c>
      <x:c r="D2944" s="103" t="s">
        <x:v>151</x:v>
      </x:c>
      <x:c r="E2944" s="104">
        <x:f>E2937</x:f>
        <x:v>5642</x:v>
      </x:c>
      <x:c r="F2944" s="104">
        <x:f>INT(C2944*E2944)</x:f>
        <x:v>45136</x:v>
      </x:c>
      <x:c r="G2944" s="104">
        <x:f>G2937</x:f>
        <x:v>39645</x:v>
      </x:c>
      <x:c r="H2944" s="104">
        <x:f>INT(C2944*G2944)</x:f>
        <x:v>317160</x:v>
      </x:c>
      <x:c r="I2944" s="104">
        <x:f>I2937</x:f>
        <x:v>15520</x:v>
      </x:c>
      <x:c r="J2944" s="104">
        <x:f>INT(C2944*I2944)</x:f>
        <x:v>124160</x:v>
      </x:c>
      <x:c r="K2944" s="104">
        <x:f t="shared" si="486"/>
        <x:v>60807</x:v>
      </x:c>
      <x:c r="L2944" s="104">
        <x:f t="shared" si="486"/>
        <x:v>486456</x:v>
      </x:c>
      <x:c r="M2944" s="104"/>
      <x:c r="N2944" s="100"/>
    </x:row>
    <x:row r="2945" spans="1:14" s="5" customFormat="1" ht="19.5" customHeight="1">
      <x:c r="A2945" s="101" t="s">
        <x:v>533</x:v>
      </x:c>
      <x:c r="B2945" s="101"/>
      <x:c r="C2945" s="102"/>
      <x:c r="D2945" s="103"/>
      <x:c r="E2945" s="104"/>
      <x:c r="F2945" s="104">
        <x:f>SUM(F2941:F2944)</x:f>
        <x:v>45136</x:v>
      </x:c>
      <x:c r="G2945" s="104"/>
      <x:c r="H2945" s="104">
        <x:f>SUM(H2941:H2944)</x:f>
        <x:v>845168</x:v>
      </x:c>
      <x:c r="I2945" s="104"/>
      <x:c r="J2945" s="104">
        <x:f>SUM(J2941:J2944)</x:f>
        <x:v>140000</x:v>
      </x:c>
      <x:c r="K2945" s="104"/>
      <x:c r="L2945" s="104">
        <x:f>SUM(F2945,H2945,J2945)</x:f>
        <x:v>1030304</x:v>
      </x:c>
      <x:c r="M2945" s="104"/>
      <x:c r="N2945" s="100"/>
    </x:row>
    <x:row r="2946" spans="1:14" s="5" customFormat="1" ht="19.5" customHeight="1">
      <x:c r="A2946" s="105" t="s">
        <x:v>197</x:v>
      </x:c>
      <x:c r="B2946" s="105" t="s">
        <x:v>897</x:v>
      </x:c>
      <x:c r="C2946" s="106"/>
      <x:c r="D2946" s="107"/>
      <x:c r="E2946" s="108"/>
      <x:c r="F2946" s="108">
        <x:f>F2945/35</x:f>
        <x:v>1289.5999999999999</x:v>
      </x:c>
      <x:c r="G2946" s="108"/>
      <x:c r="H2946" s="108">
        <x:f>H2945/35</x:f>
        <x:v>24147.657142857144</x:v>
      </x:c>
      <x:c r="I2946" s="108"/>
      <x:c r="J2946" s="108">
        <x:f>J2945/35</x:f>
        <x:v>4000</x:v>
      </x:c>
      <x:c r="K2946" s="108"/>
      <x:c r="L2946" s="108">
        <x:f>F2946+H2946+J2946</x:f>
        <x:v>29437.257142857143</x:v>
      </x:c>
      <x:c r="M2946" s="108"/>
      <x:c r="N2946" s="100"/>
    </x:row>
    <x:row r="2947" spans="1:14" s="5" customFormat="1" ht="18" customHeight="1">
      <x:c r="A2947" s="113" t="s">
        <x:v>1124</x:v>
      </x:c>
      <x:c r="B2947" s="96" t="str">
        <x:f>일위대가목록표!C269</x:f>
        <x:v>상록수, 기계, B31~40</x:v>
      </x:c>
      <x:c r="C2947" s="97"/>
      <x:c r="D2947" s="98" t="s">
        <x:v>148</x:v>
      </x:c>
      <x:c r="E2947" s="99"/>
      <x:c r="F2947" s="99"/>
      <x:c r="G2947" s="99"/>
      <x:c r="H2947" s="99"/>
      <x:c r="I2947" s="99"/>
      <x:c r="J2947" s="99"/>
      <x:c r="K2947" s="99"/>
      <x:c r="L2947" s="99"/>
      <x:c r="M2947" s="99"/>
      <x:c r="N2947" s="100"/>
    </x:row>
    <x:row r="2948" spans="1:14" s="5" customFormat="1" ht="19.5" customHeight="1">
      <x:c r="A2948" s="101" t="s">
        <x:v>153</x:v>
      </x:c>
      <x:c r="B2948" s="101"/>
      <x:c r="C2948" s="102">
        <x:v>2</x:v>
      </x:c>
      <x:c r="D2948" s="103" t="s">
        <x:v>250</x:v>
      </x:c>
      <x:c r="E2948" s="104"/>
      <x:c r="F2948" s="104"/>
      <x:c r="G2948" s="104">
        <x:f>G2941</x:f>
        <x:v>189749</x:v>
      </x:c>
      <x:c r="H2948" s="104">
        <x:f>INT(C2948*G2948)</x:f>
        <x:v>379498</x:v>
      </x:c>
      <x:c r="I2948" s="104"/>
      <x:c r="J2948" s="104"/>
      <x:c r="K2948" s="104">
        <x:f t="shared" ref="K2948:L2951" si="487">SUM(E2948,G2948,I2948)</x:f>
        <x:v>189749</x:v>
      </x:c>
      <x:c r="L2948" s="104">
        <x:f t="shared" si="487"/>
        <x:v>379498</x:v>
      </x:c>
      <x:c r="M2948" s="104"/>
      <x:c r="N2948" s="100"/>
    </x:row>
    <x:row r="2949" spans="1:14" s="5" customFormat="1" ht="19.5" customHeight="1">
      <x:c r="A2949" s="101" t="s">
        <x:v>862</x:v>
      </x:c>
      <x:c r="B2949" s="101"/>
      <x:c r="C2949" s="102">
        <x:v>1</x:v>
      </x:c>
      <x:c r="D2949" s="103" t="s">
        <x:v>250</x:v>
      </x:c>
      <x:c r="E2949" s="104"/>
      <x:c r="F2949" s="104"/>
      <x:c r="G2949" s="104">
        <x:f>G2942</x:f>
        <x:v>148510</x:v>
      </x:c>
      <x:c r="H2949" s="104">
        <x:f>INT(C2949*G2949)</x:f>
        <x:v>148510</x:v>
      </x:c>
      <x:c r="I2949" s="104"/>
      <x:c r="J2949" s="104"/>
      <x:c r="K2949" s="104">
        <x:f t="shared" si="487"/>
        <x:v>148510</x:v>
      </x:c>
      <x:c r="L2949" s="104">
        <x:f t="shared" si="487"/>
        <x:v>148510</x:v>
      </x:c>
      <x:c r="M2949" s="104"/>
      <x:c r="N2949" s="100"/>
    </x:row>
    <x:row r="2950" spans="1:14" s="5" customFormat="1" ht="19.5" customHeight="1">
      <x:c r="A2950" s="101" t="s">
        <x:v>378</x:v>
      </x:c>
      <x:c r="B2950" s="101" t="s">
        <x:v>649</x:v>
      </x:c>
      <x:c r="C2950" s="102">
        <x:v>0.029999999999999999</x:v>
      </x:c>
      <x:c r="D2950" s="103" t="s">
        <x:v>248</x:v>
      </x:c>
      <x:c r="E2950" s="104"/>
      <x:c r="F2950" s="104"/>
      <x:c r="G2950" s="104"/>
      <x:c r="H2950" s="104">
        <x:f>INT(C2950*G2950)</x:f>
        <x:v>0</x:v>
      </x:c>
      <x:c r="I2950" s="104">
        <x:f>SUM(H2948:H2949)</x:f>
        <x:v>528008</x:v>
      </x:c>
      <x:c r="J2950" s="104">
        <x:f>INT(C2950*I2950)</x:f>
        <x:v>15840</x:v>
      </x:c>
      <x:c r="K2950" s="104">
        <x:f t="shared" si="487"/>
        <x:v>528008</x:v>
      </x:c>
      <x:c r="L2950" s="104">
        <x:f t="shared" si="487"/>
        <x:v>15840</x:v>
      </x:c>
      <x:c r="M2950" s="104"/>
      <x:c r="N2950" s="100"/>
    </x:row>
    <x:row r="2951" spans="1:14" s="5" customFormat="1" ht="19.5" customHeight="1">
      <x:c r="A2951" s="101" t="s">
        <x:v>859</x:v>
      </x:c>
      <x:c r="B2951" s="101" t="s">
        <x:v>150</x:v>
      </x:c>
      <x:c r="C2951" s="102">
        <x:v>8</x:v>
      </x:c>
      <x:c r="D2951" s="103" t="s">
        <x:v>151</x:v>
      </x:c>
      <x:c r="E2951" s="104">
        <x:f>E2944</x:f>
        <x:v>5642</x:v>
      </x:c>
      <x:c r="F2951" s="104">
        <x:f>INT(C2951*E2951)</x:f>
        <x:v>45136</x:v>
      </x:c>
      <x:c r="G2951" s="104">
        <x:f>G2944</x:f>
        <x:v>39645</x:v>
      </x:c>
      <x:c r="H2951" s="104">
        <x:f>INT(C2951*G2951)</x:f>
        <x:v>317160</x:v>
      </x:c>
      <x:c r="I2951" s="104">
        <x:f>I2944</x:f>
        <x:v>15520</x:v>
      </x:c>
      <x:c r="J2951" s="104">
        <x:f>INT(C2951*I2951)</x:f>
        <x:v>124160</x:v>
      </x:c>
      <x:c r="K2951" s="104">
        <x:f t="shared" si="487"/>
        <x:v>60807</x:v>
      </x:c>
      <x:c r="L2951" s="104">
        <x:f t="shared" si="487"/>
        <x:v>486456</x:v>
      </x:c>
      <x:c r="M2951" s="104"/>
      <x:c r="N2951" s="100"/>
    </x:row>
    <x:row r="2952" spans="1:14" s="5" customFormat="1" ht="19.5" customHeight="1">
      <x:c r="A2952" s="101" t="s">
        <x:v>533</x:v>
      </x:c>
      <x:c r="B2952" s="101"/>
      <x:c r="C2952" s="102"/>
      <x:c r="D2952" s="103"/>
      <x:c r="E2952" s="104"/>
      <x:c r="F2952" s="104">
        <x:f>SUM(F2948:F2951)</x:f>
        <x:v>45136</x:v>
      </x:c>
      <x:c r="G2952" s="104"/>
      <x:c r="H2952" s="104">
        <x:f>SUM(H2948:H2951)</x:f>
        <x:v>845168</x:v>
      </x:c>
      <x:c r="I2952" s="104"/>
      <x:c r="J2952" s="104">
        <x:f>SUM(J2948:J2951)</x:f>
        <x:v>140000</x:v>
      </x:c>
      <x:c r="K2952" s="104"/>
      <x:c r="L2952" s="104">
        <x:f>SUM(F2952,H2952,J2952)</x:f>
        <x:v>1030304</x:v>
      </x:c>
      <x:c r="M2952" s="104"/>
      <x:c r="N2952" s="100"/>
    </x:row>
    <x:row r="2953" spans="1:14" s="5" customFormat="1" ht="19.5" customHeight="1">
      <x:c r="A2953" s="105" t="s">
        <x:v>197</x:v>
      </x:c>
      <x:c r="B2953" s="105" t="s">
        <x:v>871</x:v>
      </x:c>
      <x:c r="C2953" s="106"/>
      <x:c r="D2953" s="107"/>
      <x:c r="E2953" s="108"/>
      <x:c r="F2953" s="108">
        <x:f>F2952/22</x:f>
        <x:v>2051.6363636363635</x:v>
      </x:c>
      <x:c r="G2953" s="108"/>
      <x:c r="H2953" s="108">
        <x:f>H2952/22</x:f>
        <x:v>38416.727272727272</x:v>
      </x:c>
      <x:c r="I2953" s="108"/>
      <x:c r="J2953" s="108">
        <x:f>J2952/22</x:f>
        <x:v>6363.636363636364</x:v>
      </x:c>
      <x:c r="K2953" s="108"/>
      <x:c r="L2953" s="108">
        <x:f>F2953+H2953+J2953</x:f>
        <x:v>46832</x:v>
      </x:c>
      <x:c r="M2953" s="108"/>
      <x:c r="N2953" s="100"/>
    </x:row>
    <x:row r="2954" spans="1:14" s="5" customFormat="1" ht="18" customHeight="1">
      <x:c r="A2954" s="113" t="s">
        <x:v>1415</x:v>
      </x:c>
      <x:c r="B2954" s="96" t="str">
        <x:f>일위대가목록표!C270</x:f>
        <x:v>상록수, 기계, B41~50</x:v>
      </x:c>
      <x:c r="C2954" s="97"/>
      <x:c r="D2954" s="98" t="s">
        <x:v>148</x:v>
      </x:c>
      <x:c r="E2954" s="99"/>
      <x:c r="F2954" s="99"/>
      <x:c r="G2954" s="99"/>
      <x:c r="H2954" s="99"/>
      <x:c r="I2954" s="99"/>
      <x:c r="J2954" s="99"/>
      <x:c r="K2954" s="99"/>
      <x:c r="L2954" s="99"/>
      <x:c r="M2954" s="99"/>
      <x:c r="N2954" s="100"/>
    </x:row>
    <x:row r="2955" spans="1:14" s="5" customFormat="1" ht="19.5" customHeight="1">
      <x:c r="A2955" s="101" t="s">
        <x:v>153</x:v>
      </x:c>
      <x:c r="B2955" s="101"/>
      <x:c r="C2955" s="102">
        <x:v>2</x:v>
      </x:c>
      <x:c r="D2955" s="103" t="s">
        <x:v>250</x:v>
      </x:c>
      <x:c r="E2955" s="104"/>
      <x:c r="F2955" s="104"/>
      <x:c r="G2955" s="104">
        <x:f>G2948</x:f>
        <x:v>189749</x:v>
      </x:c>
      <x:c r="H2955" s="104">
        <x:f>INT(C2955*G2955)</x:f>
        <x:v>379498</x:v>
      </x:c>
      <x:c r="I2955" s="104"/>
      <x:c r="J2955" s="104"/>
      <x:c r="K2955" s="104">
        <x:f t="shared" ref="K2955:L2958" si="488">SUM(E2955,G2955,I2955)</x:f>
        <x:v>189749</x:v>
      </x:c>
      <x:c r="L2955" s="104">
        <x:f t="shared" si="488"/>
        <x:v>379498</x:v>
      </x:c>
      <x:c r="M2955" s="104"/>
      <x:c r="N2955" s="100"/>
    </x:row>
    <x:row r="2956" spans="1:14" s="5" customFormat="1" ht="19.5" customHeight="1">
      <x:c r="A2956" s="101" t="s">
        <x:v>862</x:v>
      </x:c>
      <x:c r="B2956" s="101"/>
      <x:c r="C2956" s="102">
        <x:v>1</x:v>
      </x:c>
      <x:c r="D2956" s="103" t="s">
        <x:v>250</x:v>
      </x:c>
      <x:c r="E2956" s="104"/>
      <x:c r="F2956" s="104"/>
      <x:c r="G2956" s="104">
        <x:f>G2949</x:f>
        <x:v>148510</x:v>
      </x:c>
      <x:c r="H2956" s="104">
        <x:f>INT(C2956*G2956)</x:f>
        <x:v>148510</x:v>
      </x:c>
      <x:c r="I2956" s="104"/>
      <x:c r="J2956" s="104"/>
      <x:c r="K2956" s="104">
        <x:f t="shared" si="488"/>
        <x:v>148510</x:v>
      </x:c>
      <x:c r="L2956" s="104">
        <x:f t="shared" si="488"/>
        <x:v>148510</x:v>
      </x:c>
      <x:c r="M2956" s="104"/>
      <x:c r="N2956" s="100"/>
    </x:row>
    <x:row r="2957" spans="1:14" s="5" customFormat="1" ht="19.5" customHeight="1">
      <x:c r="A2957" s="101" t="s">
        <x:v>378</x:v>
      </x:c>
      <x:c r="B2957" s="101" t="s">
        <x:v>649</x:v>
      </x:c>
      <x:c r="C2957" s="102">
        <x:v>0.029999999999999999</x:v>
      </x:c>
      <x:c r="D2957" s="103" t="s">
        <x:v>248</x:v>
      </x:c>
      <x:c r="E2957" s="104"/>
      <x:c r="F2957" s="104"/>
      <x:c r="G2957" s="104"/>
      <x:c r="H2957" s="104">
        <x:f>INT(C2957*G2957)</x:f>
        <x:v>0</x:v>
      </x:c>
      <x:c r="I2957" s="104">
        <x:f>SUM(H2955:H2956)</x:f>
        <x:v>528008</x:v>
      </x:c>
      <x:c r="J2957" s="104">
        <x:f>INT(C2957*I2957)</x:f>
        <x:v>15840</x:v>
      </x:c>
      <x:c r="K2957" s="104">
        <x:f t="shared" si="488"/>
        <x:v>528008</x:v>
      </x:c>
      <x:c r="L2957" s="104">
        <x:f t="shared" si="488"/>
        <x:v>15840</x:v>
      </x:c>
      <x:c r="M2957" s="104"/>
      <x:c r="N2957" s="100"/>
    </x:row>
    <x:row r="2958" spans="1:14" s="5" customFormat="1" ht="19.5" customHeight="1">
      <x:c r="A2958" s="101" t="s">
        <x:v>859</x:v>
      </x:c>
      <x:c r="B2958" s="101" t="s">
        <x:v>150</x:v>
      </x:c>
      <x:c r="C2958" s="102">
        <x:v>8</x:v>
      </x:c>
      <x:c r="D2958" s="103" t="s">
        <x:v>151</x:v>
      </x:c>
      <x:c r="E2958" s="104">
        <x:f>E2951</x:f>
        <x:v>5642</x:v>
      </x:c>
      <x:c r="F2958" s="104">
        <x:f>INT(C2958*E2958)</x:f>
        <x:v>45136</x:v>
      </x:c>
      <x:c r="G2958" s="104">
        <x:f>G2951</x:f>
        <x:v>39645</x:v>
      </x:c>
      <x:c r="H2958" s="104">
        <x:f>INT(C2958*G2958)</x:f>
        <x:v>317160</x:v>
      </x:c>
      <x:c r="I2958" s="104">
        <x:f>I2951</x:f>
        <x:v>15520</x:v>
      </x:c>
      <x:c r="J2958" s="104">
        <x:f>INT(C2958*I2958)</x:f>
        <x:v>124160</x:v>
      </x:c>
      <x:c r="K2958" s="104">
        <x:f t="shared" si="488"/>
        <x:v>60807</x:v>
      </x:c>
      <x:c r="L2958" s="104">
        <x:f t="shared" si="488"/>
        <x:v>486456</x:v>
      </x:c>
      <x:c r="M2958" s="104"/>
      <x:c r="N2958" s="100"/>
    </x:row>
    <x:row r="2959" spans="1:14" s="5" customFormat="1" ht="19.5" customHeight="1">
      <x:c r="A2959" s="101" t="s">
        <x:v>533</x:v>
      </x:c>
      <x:c r="B2959" s="101"/>
      <x:c r="C2959" s="102"/>
      <x:c r="D2959" s="103"/>
      <x:c r="E2959" s="104"/>
      <x:c r="F2959" s="104">
        <x:f>SUM(F2955:F2958)</x:f>
        <x:v>45136</x:v>
      </x:c>
      <x:c r="G2959" s="104"/>
      <x:c r="H2959" s="104">
        <x:f>SUM(H2955:H2958)</x:f>
        <x:v>845168</x:v>
      </x:c>
      <x:c r="I2959" s="104"/>
      <x:c r="J2959" s="104">
        <x:f>SUM(J2955:J2958)</x:f>
        <x:v>140000</x:v>
      </x:c>
      <x:c r="K2959" s="104"/>
      <x:c r="L2959" s="104">
        <x:f>SUM(F2959,H2959,J2959)</x:f>
        <x:v>1030304</x:v>
      </x:c>
      <x:c r="M2959" s="104"/>
      <x:c r="N2959" s="100"/>
    </x:row>
    <x:row r="2960" spans="1:14" s="5" customFormat="1" ht="19.5" customHeight="1">
      <x:c r="A2960" s="105" t="s">
        <x:v>197</x:v>
      </x:c>
      <x:c r="B2960" s="105" t="s">
        <x:v>440</x:v>
      </x:c>
      <x:c r="C2960" s="106"/>
      <x:c r="D2960" s="107"/>
      <x:c r="E2960" s="108"/>
      <x:c r="F2960" s="108">
        <x:f>F2959/15</x:f>
        <x:v>3009.0666666666666</x:v>
      </x:c>
      <x:c r="G2960" s="108"/>
      <x:c r="H2960" s="108">
        <x:f>H2959/15</x:f>
        <x:v>56344.533333333333</x:v>
      </x:c>
      <x:c r="I2960" s="108"/>
      <x:c r="J2960" s="108">
        <x:f>J2959/15</x:f>
        <x:v>9333.3333333333339</x:v>
      </x:c>
      <x:c r="K2960" s="108"/>
      <x:c r="L2960" s="108">
        <x:f>F2960+H2960+J2960</x:f>
        <x:v>68686.933333333334</x:v>
      </x:c>
      <x:c r="M2960" s="108"/>
      <x:c r="N2960" s="100"/>
    </x:row>
    <x:row r="2961" spans="1:14" s="5" customFormat="1" ht="18" customHeight="1">
      <x:c r="A2961" s="113" t="s">
        <x:v>1134</x:v>
      </x:c>
      <x:c r="B2961" s="96" t="str">
        <x:f>일위대가목록표!C271</x:f>
        <x:v>상록수, 기계, B51~60</x:v>
      </x:c>
      <x:c r="C2961" s="97"/>
      <x:c r="D2961" s="98" t="s">
        <x:v>148</x:v>
      </x:c>
      <x:c r="E2961" s="99"/>
      <x:c r="F2961" s="99"/>
      <x:c r="G2961" s="99"/>
      <x:c r="H2961" s="99"/>
      <x:c r="I2961" s="99"/>
      <x:c r="J2961" s="99"/>
      <x:c r="K2961" s="99"/>
      <x:c r="L2961" s="99"/>
      <x:c r="M2961" s="99"/>
      <x:c r="N2961" s="100"/>
    </x:row>
    <x:row r="2962" spans="1:14" s="5" customFormat="1" ht="19.5" customHeight="1">
      <x:c r="A2962" s="101" t="s">
        <x:v>153</x:v>
      </x:c>
      <x:c r="B2962" s="101"/>
      <x:c r="C2962" s="102">
        <x:v>2</x:v>
      </x:c>
      <x:c r="D2962" s="103" t="s">
        <x:v>250</x:v>
      </x:c>
      <x:c r="E2962" s="104"/>
      <x:c r="F2962" s="104"/>
      <x:c r="G2962" s="104">
        <x:f>G2955</x:f>
        <x:v>189749</x:v>
      </x:c>
      <x:c r="H2962" s="104">
        <x:f>INT(C2962*G2962)</x:f>
        <x:v>379498</x:v>
      </x:c>
      <x:c r="I2962" s="104"/>
      <x:c r="J2962" s="104"/>
      <x:c r="K2962" s="104">
        <x:f t="shared" ref="K2962:L2965" si="489">SUM(E2962,G2962,I2962)</x:f>
        <x:v>189749</x:v>
      </x:c>
      <x:c r="L2962" s="104">
        <x:f t="shared" si="489"/>
        <x:v>379498</x:v>
      </x:c>
      <x:c r="M2962" s="104"/>
      <x:c r="N2962" s="100"/>
    </x:row>
    <x:row r="2963" spans="1:14" s="5" customFormat="1" ht="19.5" customHeight="1">
      <x:c r="A2963" s="101" t="s">
        <x:v>862</x:v>
      </x:c>
      <x:c r="B2963" s="101"/>
      <x:c r="C2963" s="102">
        <x:v>1</x:v>
      </x:c>
      <x:c r="D2963" s="103" t="s">
        <x:v>250</x:v>
      </x:c>
      <x:c r="E2963" s="104"/>
      <x:c r="F2963" s="104"/>
      <x:c r="G2963" s="104">
        <x:f>G2956</x:f>
        <x:v>148510</x:v>
      </x:c>
      <x:c r="H2963" s="104">
        <x:f>INT(C2963*G2963)</x:f>
        <x:v>148510</x:v>
      </x:c>
      <x:c r="I2963" s="104"/>
      <x:c r="J2963" s="104"/>
      <x:c r="K2963" s="104">
        <x:f t="shared" si="489"/>
        <x:v>148510</x:v>
      </x:c>
      <x:c r="L2963" s="104">
        <x:f t="shared" si="489"/>
        <x:v>148510</x:v>
      </x:c>
      <x:c r="M2963" s="104"/>
      <x:c r="N2963" s="100"/>
    </x:row>
    <x:row r="2964" spans="1:14" s="5" customFormat="1" ht="19.5" customHeight="1">
      <x:c r="A2964" s="101" t="s">
        <x:v>378</x:v>
      </x:c>
      <x:c r="B2964" s="101" t="s">
        <x:v>649</x:v>
      </x:c>
      <x:c r="C2964" s="102">
        <x:v>0.029999999999999999</x:v>
      </x:c>
      <x:c r="D2964" s="103" t="s">
        <x:v>248</x:v>
      </x:c>
      <x:c r="E2964" s="104"/>
      <x:c r="F2964" s="104"/>
      <x:c r="G2964" s="104"/>
      <x:c r="H2964" s="104">
        <x:f>INT(C2964*G2964)</x:f>
        <x:v>0</x:v>
      </x:c>
      <x:c r="I2964" s="104">
        <x:f>SUM(H2962:H2963)</x:f>
        <x:v>528008</x:v>
      </x:c>
      <x:c r="J2964" s="104">
        <x:f>INT(C2964*I2964)</x:f>
        <x:v>15840</x:v>
      </x:c>
      <x:c r="K2964" s="104">
        <x:f t="shared" si="489"/>
        <x:v>528008</x:v>
      </x:c>
      <x:c r="L2964" s="104">
        <x:f t="shared" si="489"/>
        <x:v>15840</x:v>
      </x:c>
      <x:c r="M2964" s="104"/>
      <x:c r="N2964" s="100"/>
    </x:row>
    <x:row r="2965" spans="1:14" s="5" customFormat="1" ht="19.5" customHeight="1">
      <x:c r="A2965" s="101" t="s">
        <x:v>859</x:v>
      </x:c>
      <x:c r="B2965" s="101" t="s">
        <x:v>150</x:v>
      </x:c>
      <x:c r="C2965" s="102">
        <x:v>8</x:v>
      </x:c>
      <x:c r="D2965" s="103" t="s">
        <x:v>151</x:v>
      </x:c>
      <x:c r="E2965" s="104">
        <x:f>E2958</x:f>
        <x:v>5642</x:v>
      </x:c>
      <x:c r="F2965" s="104">
        <x:f>INT(C2965*E2965)</x:f>
        <x:v>45136</x:v>
      </x:c>
      <x:c r="G2965" s="104">
        <x:f>G2958</x:f>
        <x:v>39645</x:v>
      </x:c>
      <x:c r="H2965" s="104">
        <x:f>INT(C2965*G2965)</x:f>
        <x:v>317160</x:v>
      </x:c>
      <x:c r="I2965" s="104">
        <x:f>I2958</x:f>
        <x:v>15520</x:v>
      </x:c>
      <x:c r="J2965" s="104">
        <x:f>INT(C2965*I2965)</x:f>
        <x:v>124160</x:v>
      </x:c>
      <x:c r="K2965" s="104">
        <x:f t="shared" si="489"/>
        <x:v>60807</x:v>
      </x:c>
      <x:c r="L2965" s="104">
        <x:f t="shared" si="489"/>
        <x:v>486456</x:v>
      </x:c>
      <x:c r="M2965" s="104"/>
      <x:c r="N2965" s="100"/>
    </x:row>
    <x:row r="2966" spans="1:14" s="5" customFormat="1" ht="19.5" customHeight="1">
      <x:c r="A2966" s="101" t="s">
        <x:v>533</x:v>
      </x:c>
      <x:c r="B2966" s="101"/>
      <x:c r="C2966" s="102"/>
      <x:c r="D2966" s="103"/>
      <x:c r="E2966" s="104"/>
      <x:c r="F2966" s="104">
        <x:f>SUM(F2962:F2965)</x:f>
        <x:v>45136</x:v>
      </x:c>
      <x:c r="G2966" s="104"/>
      <x:c r="H2966" s="104">
        <x:f>SUM(H2962:H2965)</x:f>
        <x:v>845168</x:v>
      </x:c>
      <x:c r="I2966" s="104"/>
      <x:c r="J2966" s="104">
        <x:f>SUM(J2962:J2965)</x:f>
        <x:v>140000</x:v>
      </x:c>
      <x:c r="K2966" s="104"/>
      <x:c r="L2966" s="104">
        <x:f>SUM(F2966,H2966,J2966)</x:f>
        <x:v>1030304</x:v>
      </x:c>
      <x:c r="M2966" s="104"/>
      <x:c r="N2966" s="100"/>
    </x:row>
    <x:row r="2967" spans="1:14" s="5" customFormat="1" ht="19.5" customHeight="1">
      <x:c r="A2967" s="105" t="s">
        <x:v>197</x:v>
      </x:c>
      <x:c r="B2967" s="105" t="s">
        <x:v>900</x:v>
      </x:c>
      <x:c r="C2967" s="106"/>
      <x:c r="D2967" s="107"/>
      <x:c r="E2967" s="108"/>
      <x:c r="F2967" s="108">
        <x:f>F2966/10</x:f>
        <x:v>4513.6000000000004</x:v>
      </x:c>
      <x:c r="G2967" s="108"/>
      <x:c r="H2967" s="108">
        <x:f>H2966/10</x:f>
        <x:v>84516.800000000003</x:v>
      </x:c>
      <x:c r="I2967" s="108"/>
      <x:c r="J2967" s="108">
        <x:f>J2966/10</x:f>
        <x:v>14000</x:v>
      </x:c>
      <x:c r="K2967" s="108"/>
      <x:c r="L2967" s="108">
        <x:f>F2967+H2967+J2967</x:f>
        <x:v>103030.40000000001</x:v>
      </x:c>
      <x:c r="M2967" s="108"/>
      <x:c r="N2967" s="100"/>
    </x:row>
    <x:row r="2968" spans="1:14" s="5" customFormat="1" ht="27" customHeight="1">
      <x:c r="A2968" s="113" t="s">
        <x:v>1281</x:v>
      </x:c>
      <x:c r="B2968" s="96" t="str">
        <x:f>일위대가목록표!C272</x:f>
        <x:v>B10이하</x:v>
      </x:c>
      <x:c r="C2968" s="97"/>
      <x:c r="D2968" s="98" t="s">
        <x:v>148</x:v>
      </x:c>
      <x:c r="E2968" s="99"/>
      <x:c r="F2968" s="99"/>
      <x:c r="G2968" s="99"/>
      <x:c r="H2968" s="99"/>
      <x:c r="I2968" s="99"/>
      <x:c r="J2968" s="99"/>
      <x:c r="K2968" s="99"/>
      <x:c r="L2968" s="99"/>
      <x:c r="M2968" s="99"/>
      <x:c r="N2968" s="100">
        <x:v>0.5</x:v>
      </x:c>
    </x:row>
    <x:row r="2969" spans="1:14" s="5" customFormat="1" ht="19.5" customHeight="1">
      <x:c r="A2969" s="101" t="s">
        <x:v>153</x:v>
      </x:c>
      <x:c r="B2969" s="101"/>
      <x:c r="C2969" s="102">
        <x:v>2</x:v>
      </x:c>
      <x:c r="D2969" s="103" t="s">
        <x:v>250</x:v>
      </x:c>
      <x:c r="E2969" s="104"/>
      <x:c r="F2969" s="104"/>
      <x:c r="G2969" s="104">
        <x:f>G2934</x:f>
        <x:v>189749</x:v>
      </x:c>
      <x:c r="H2969" s="104">
        <x:f>INT(C2969*G2969)</x:f>
        <x:v>379498</x:v>
      </x:c>
      <x:c r="I2969" s="104"/>
      <x:c r="J2969" s="104"/>
      <x:c r="K2969" s="104">
        <x:f t="shared" ref="K2969:L2972" si="490">SUM(E2969,G2969,I2969)</x:f>
        <x:v>189749</x:v>
      </x:c>
      <x:c r="L2969" s="104">
        <x:f t="shared" si="490"/>
        <x:v>379498</x:v>
      </x:c>
      <x:c r="M2969" s="104"/>
      <x:c r="N2969" s="100"/>
    </x:row>
    <x:row r="2970" spans="1:14" s="5" customFormat="1" ht="19.5" customHeight="1">
      <x:c r="A2970" s="101" t="s">
        <x:v>862</x:v>
      </x:c>
      <x:c r="B2970" s="101"/>
      <x:c r="C2970" s="102">
        <x:v>2</x:v>
      </x:c>
      <x:c r="D2970" s="103" t="s">
        <x:v>250</x:v>
      </x:c>
      <x:c r="E2970" s="104"/>
      <x:c r="F2970" s="104"/>
      <x:c r="G2970" s="104">
        <x:f>G2935</x:f>
        <x:v>148510</x:v>
      </x:c>
      <x:c r="H2970" s="104">
        <x:f>INT(C2970*G2970)</x:f>
        <x:v>297020</x:v>
      </x:c>
      <x:c r="I2970" s="104"/>
      <x:c r="J2970" s="104"/>
      <x:c r="K2970" s="104">
        <x:f t="shared" si="490"/>
        <x:v>148510</x:v>
      </x:c>
      <x:c r="L2970" s="104">
        <x:f t="shared" si="490"/>
        <x:v>297020</x:v>
      </x:c>
      <x:c r="M2970" s="104"/>
      <x:c r="N2970" s="100"/>
    </x:row>
    <x:row r="2971" spans="1:14" s="5" customFormat="1" ht="19.5" customHeight="1">
      <x:c r="A2971" s="101" t="s">
        <x:v>378</x:v>
      </x:c>
      <x:c r="B2971" s="101" t="s">
        <x:v>649</x:v>
      </x:c>
      <x:c r="C2971" s="102">
        <x:v>1</x:v>
      </x:c>
      <x:c r="D2971" s="103" t="s">
        <x:v>196</x:v>
      </x:c>
      <x:c r="E2971" s="104"/>
      <x:c r="F2971" s="104"/>
      <x:c r="G2971" s="104"/>
      <x:c r="H2971" s="104"/>
      <x:c r="I2971" s="104">
        <x:f>INT(SUM(H2969:H2970)*0.03)</x:f>
        <x:v>20295</x:v>
      </x:c>
      <x:c r="J2971" s="104">
        <x:f>INT(C2971*I2971)</x:f>
        <x:v>20295</x:v>
      </x:c>
      <x:c r="K2971" s="104">
        <x:f t="shared" si="490"/>
        <x:v>20295</x:v>
      </x:c>
      <x:c r="L2971" s="104">
        <x:f t="shared" si="490"/>
        <x:v>20295</x:v>
      </x:c>
      <x:c r="M2971" s="104"/>
      <x:c r="N2971" s="100"/>
    </x:row>
    <x:row r="2972" spans="1:14" s="5" customFormat="1" ht="19.5" customHeight="1">
      <x:c r="A2972" s="101" t="s">
        <x:v>859</x:v>
      </x:c>
      <x:c r="B2972" s="101" t="s">
        <x:v>150</x:v>
      </x:c>
      <x:c r="C2972" s="102">
        <x:v>8</x:v>
      </x:c>
      <x:c r="D2972" s="103" t="s">
        <x:v>151</x:v>
      </x:c>
      <x:c r="E2972" s="104">
        <x:f>건설기계목록!E20</x:f>
        <x:v>5642</x:v>
      </x:c>
      <x:c r="F2972" s="104">
        <x:f>INT(C2972*E2972)</x:f>
        <x:v>45136</x:v>
      </x:c>
      <x:c r="G2972" s="104">
        <x:f>건설기계목록!F20</x:f>
        <x:v>39645</x:v>
      </x:c>
      <x:c r="H2972" s="104">
        <x:f>INT(C2972*G2972)</x:f>
        <x:v>317160</x:v>
      </x:c>
      <x:c r="I2972" s="104">
        <x:f>건설기계목록!G20</x:f>
        <x:v>15520</x:v>
      </x:c>
      <x:c r="J2972" s="104">
        <x:f>INT(C2972*I2972)</x:f>
        <x:v>124160</x:v>
      </x:c>
      <x:c r="K2972" s="104">
        <x:f t="shared" si="490"/>
        <x:v>60807</x:v>
      </x:c>
      <x:c r="L2972" s="104">
        <x:f t="shared" si="490"/>
        <x:v>486456</x:v>
      </x:c>
      <x:c r="M2972" s="104"/>
      <x:c r="N2972" s="100"/>
    </x:row>
    <x:row r="2973" spans="1:14" s="5" customFormat="1" ht="19.5" customHeight="1">
      <x:c r="A2973" s="101" t="s">
        <x:v>533</x:v>
      </x:c>
      <x:c r="B2973" s="101"/>
      <x:c r="C2973" s="102"/>
      <x:c r="D2973" s="103"/>
      <x:c r="E2973" s="104"/>
      <x:c r="F2973" s="104">
        <x:f>SUM(F2969:F2972)</x:f>
        <x:v>45136</x:v>
      </x:c>
      <x:c r="G2973" s="104"/>
      <x:c r="H2973" s="104">
        <x:f>SUM(H2969:H2972)</x:f>
        <x:v>993678</x:v>
      </x:c>
      <x:c r="I2973" s="104"/>
      <x:c r="J2973" s="104">
        <x:f>SUM(J2969:J2972)</x:f>
        <x:v>144455</x:v>
      </x:c>
      <x:c r="K2973" s="104"/>
      <x:c r="L2973" s="104">
        <x:f>SUM(F2973,H2973,J2973)</x:f>
        <x:v>1183269</x:v>
      </x:c>
      <x:c r="M2973" s="104"/>
      <x:c r="N2973" s="100"/>
    </x:row>
    <x:row r="2974" spans="1:14" s="5" customFormat="1" ht="19.5" customHeight="1">
      <x:c r="A2974" s="105" t="s">
        <x:v>197</x:v>
      </x:c>
      <x:c r="B2974" s="105" t="s">
        <x:v>820</x:v>
      </x:c>
      <x:c r="C2974" s="106"/>
      <x:c r="D2974" s="107"/>
      <x:c r="E2974" s="108"/>
      <x:c r="F2974" s="108">
        <x:f>F2973/19</x:f>
        <x:v>2375.5789473684213</x:v>
      </x:c>
      <x:c r="G2974" s="108"/>
      <x:c r="H2974" s="108">
        <x:f>H2973/19</x:f>
        <x:v>52298.84210526316</x:v>
      </x:c>
      <x:c r="I2974" s="108"/>
      <x:c r="J2974" s="108">
        <x:f>J2973/19</x:f>
        <x:v>7602.894736842105</x:v>
      </x:c>
      <x:c r="K2974" s="108"/>
      <x:c r="L2974" s="108">
        <x:f>F2974+H2974+J2974</x:f>
        <x:v>62277.315789473687</x:v>
      </x:c>
      <x:c r="M2974" s="108"/>
      <x:c r="N2974" s="100"/>
    </x:row>
    <x:row r="2975" spans="1:14" s="5" customFormat="1" ht="27" customHeight="1">
      <x:c r="A2975" s="113" t="s">
        <x:v>1263</x:v>
      </x:c>
      <x:c r="B2975" s="96" t="str">
        <x:f>일위대가목록표!C273</x:f>
        <x:v>B11~20</x:v>
      </x:c>
      <x:c r="C2975" s="97"/>
      <x:c r="D2975" s="98" t="s">
        <x:v>148</x:v>
      </x:c>
      <x:c r="E2975" s="99"/>
      <x:c r="F2975" s="99"/>
      <x:c r="G2975" s="99"/>
      <x:c r="H2975" s="99"/>
      <x:c r="I2975" s="99"/>
      <x:c r="J2975" s="99"/>
      <x:c r="K2975" s="99"/>
      <x:c r="L2975" s="99"/>
      <x:c r="M2975" s="99"/>
      <x:c r="N2975" s="100"/>
    </x:row>
    <x:row r="2976" spans="1:14" s="5" customFormat="1" ht="19.5" customHeight="1">
      <x:c r="A2976" s="101" t="s">
        <x:v>153</x:v>
      </x:c>
      <x:c r="B2976" s="101"/>
      <x:c r="C2976" s="102">
        <x:v>2</x:v>
      </x:c>
      <x:c r="D2976" s="103" t="s">
        <x:v>250</x:v>
      </x:c>
      <x:c r="E2976" s="104"/>
      <x:c r="F2976" s="104"/>
      <x:c r="G2976" s="104">
        <x:f>G2969</x:f>
        <x:v>189749</x:v>
      </x:c>
      <x:c r="H2976" s="104">
        <x:f>INT(C2976*G2976)</x:f>
        <x:v>379498</x:v>
      </x:c>
      <x:c r="I2976" s="104"/>
      <x:c r="J2976" s="104"/>
      <x:c r="K2976" s="104">
        <x:f t="shared" ref="K2976:L2979" si="491">SUM(E2976,G2976,I2976)</x:f>
        <x:v>189749</x:v>
      </x:c>
      <x:c r="L2976" s="104">
        <x:f t="shared" si="491"/>
        <x:v>379498</x:v>
      </x:c>
      <x:c r="M2976" s="104"/>
      <x:c r="N2976" s="100"/>
    </x:row>
    <x:row r="2977" spans="1:14" s="5" customFormat="1" ht="19.5" customHeight="1">
      <x:c r="A2977" s="101" t="s">
        <x:v>862</x:v>
      </x:c>
      <x:c r="B2977" s="101"/>
      <x:c r="C2977" s="102">
        <x:v>2</x:v>
      </x:c>
      <x:c r="D2977" s="103" t="s">
        <x:v>250</x:v>
      </x:c>
      <x:c r="E2977" s="104"/>
      <x:c r="F2977" s="104"/>
      <x:c r="G2977" s="104">
        <x:f>G2970</x:f>
        <x:v>148510</x:v>
      </x:c>
      <x:c r="H2977" s="104">
        <x:f>INT(C2977*G2977)</x:f>
        <x:v>297020</x:v>
      </x:c>
      <x:c r="I2977" s="104"/>
      <x:c r="J2977" s="104"/>
      <x:c r="K2977" s="104">
        <x:f t="shared" si="491"/>
        <x:v>148510</x:v>
      </x:c>
      <x:c r="L2977" s="104">
        <x:f t="shared" si="491"/>
        <x:v>297020</x:v>
      </x:c>
      <x:c r="M2977" s="104"/>
      <x:c r="N2977" s="100"/>
    </x:row>
    <x:row r="2978" spans="1:14" s="5" customFormat="1" ht="19.5" customHeight="1">
      <x:c r="A2978" s="101" t="s">
        <x:v>378</x:v>
      </x:c>
      <x:c r="B2978" s="101" t="s">
        <x:v>649</x:v>
      </x:c>
      <x:c r="C2978" s="102">
        <x:v>1</x:v>
      </x:c>
      <x:c r="D2978" s="103" t="s">
        <x:v>196</x:v>
      </x:c>
      <x:c r="E2978" s="104"/>
      <x:c r="F2978" s="104"/>
      <x:c r="G2978" s="104"/>
      <x:c r="H2978" s="104"/>
      <x:c r="I2978" s="104">
        <x:f>INT(SUM(H2976:H2977)*0.03)</x:f>
        <x:v>20295</x:v>
      </x:c>
      <x:c r="J2978" s="104">
        <x:f>INT(C2978*I2978)</x:f>
        <x:v>20295</x:v>
      </x:c>
      <x:c r="K2978" s="104">
        <x:f t="shared" si="491"/>
        <x:v>20295</x:v>
      </x:c>
      <x:c r="L2978" s="104">
        <x:f t="shared" si="491"/>
        <x:v>20295</x:v>
      </x:c>
      <x:c r="M2978" s="104"/>
      <x:c r="N2978" s="100"/>
    </x:row>
    <x:row r="2979" spans="1:14" s="5" customFormat="1" ht="19.5" customHeight="1">
      <x:c r="A2979" s="101" t="s">
        <x:v>859</x:v>
      </x:c>
      <x:c r="B2979" s="101" t="s">
        <x:v>150</x:v>
      </x:c>
      <x:c r="C2979" s="102">
        <x:v>8</x:v>
      </x:c>
      <x:c r="D2979" s="103" t="s">
        <x:v>151</x:v>
      </x:c>
      <x:c r="E2979" s="104">
        <x:f>E2972</x:f>
        <x:v>5642</x:v>
      </x:c>
      <x:c r="F2979" s="104">
        <x:f>INT(C2979*E2979)</x:f>
        <x:v>45136</x:v>
      </x:c>
      <x:c r="G2979" s="104">
        <x:f>G2972</x:f>
        <x:v>39645</x:v>
      </x:c>
      <x:c r="H2979" s="104">
        <x:f>INT(C2979*G2979)</x:f>
        <x:v>317160</x:v>
      </x:c>
      <x:c r="I2979" s="104">
        <x:f>I2972</x:f>
        <x:v>15520</x:v>
      </x:c>
      <x:c r="J2979" s="104">
        <x:f>INT(C2979*I2979)</x:f>
        <x:v>124160</x:v>
      </x:c>
      <x:c r="K2979" s="104">
        <x:f t="shared" si="491"/>
        <x:v>60807</x:v>
      </x:c>
      <x:c r="L2979" s="104">
        <x:f t="shared" si="491"/>
        <x:v>486456</x:v>
      </x:c>
      <x:c r="M2979" s="104"/>
      <x:c r="N2979" s="100"/>
    </x:row>
    <x:row r="2980" spans="1:14" s="5" customFormat="1" ht="19.5" customHeight="1">
      <x:c r="A2980" s="101" t="s">
        <x:v>533</x:v>
      </x:c>
      <x:c r="B2980" s="101"/>
      <x:c r="C2980" s="102"/>
      <x:c r="D2980" s="103"/>
      <x:c r="E2980" s="104"/>
      <x:c r="F2980" s="104">
        <x:f>SUM(F2976:F2979)</x:f>
        <x:v>45136</x:v>
      </x:c>
      <x:c r="G2980" s="104"/>
      <x:c r="H2980" s="104">
        <x:f>SUM(H2976:H2979)</x:f>
        <x:v>993678</x:v>
      </x:c>
      <x:c r="I2980" s="104"/>
      <x:c r="J2980" s="104">
        <x:f>SUM(J2976:J2979)</x:f>
        <x:v>144455</x:v>
      </x:c>
      <x:c r="K2980" s="104"/>
      <x:c r="L2980" s="104">
        <x:f>SUM(F2980,H2980,J2980)</x:f>
        <x:v>1183269</x:v>
      </x:c>
      <x:c r="M2980" s="104"/>
      <x:c r="N2980" s="100"/>
    </x:row>
    <x:row r="2981" spans="1:14" s="5" customFormat="1" ht="19.5" customHeight="1">
      <x:c r="A2981" s="105" t="s">
        <x:v>197</x:v>
      </x:c>
      <x:c r="B2981" s="105" t="s">
        <x:v>901</x:v>
      </x:c>
      <x:c r="C2981" s="106"/>
      <x:c r="D2981" s="107"/>
      <x:c r="E2981" s="108"/>
      <x:c r="F2981" s="108">
        <x:f>F2980/14</x:f>
        <x:v>3224</x:v>
      </x:c>
      <x:c r="G2981" s="108"/>
      <x:c r="H2981" s="108">
        <x:f>H2980/14</x:f>
        <x:v>70977</x:v>
      </x:c>
      <x:c r="I2981" s="108"/>
      <x:c r="J2981" s="108">
        <x:f>J2980/14</x:f>
        <x:v>10318.214285714286</x:v>
      </x:c>
      <x:c r="K2981" s="108"/>
      <x:c r="L2981" s="108">
        <x:f>F2981+H2981+J2981</x:f>
        <x:v>84519.21428571429</x:v>
      </x:c>
      <x:c r="M2981" s="108"/>
      <x:c r="N2981" s="100"/>
    </x:row>
    <x:row r="2982" spans="1:14" s="5" customFormat="1" ht="27" customHeight="1">
      <x:c r="A2982" s="113" t="s">
        <x:v>1361</x:v>
      </x:c>
      <x:c r="B2982" s="96" t="str">
        <x:f>일위대가목록표!C274</x:f>
        <x:v>B21~30</x:v>
      </x:c>
      <x:c r="C2982" s="97"/>
      <x:c r="D2982" s="98" t="s">
        <x:v>148</x:v>
      </x:c>
      <x:c r="E2982" s="99"/>
      <x:c r="F2982" s="99"/>
      <x:c r="G2982" s="99"/>
      <x:c r="H2982" s="99"/>
      <x:c r="I2982" s="99"/>
      <x:c r="J2982" s="99"/>
      <x:c r="K2982" s="99"/>
      <x:c r="L2982" s="99"/>
      <x:c r="M2982" s="99"/>
      <x:c r="N2982" s="100"/>
    </x:row>
    <x:row r="2983" spans="1:14" s="5" customFormat="1" ht="19.5" customHeight="1">
      <x:c r="A2983" s="101" t="s">
        <x:v>153</x:v>
      </x:c>
      <x:c r="B2983" s="101"/>
      <x:c r="C2983" s="102">
        <x:v>2</x:v>
      </x:c>
      <x:c r="D2983" s="103" t="s">
        <x:v>250</x:v>
      </x:c>
      <x:c r="E2983" s="104"/>
      <x:c r="F2983" s="104"/>
      <x:c r="G2983" s="104">
        <x:f>G2976</x:f>
        <x:v>189749</x:v>
      </x:c>
      <x:c r="H2983" s="104">
        <x:f>INT(C2983*G2983)</x:f>
        <x:v>379498</x:v>
      </x:c>
      <x:c r="I2983" s="104"/>
      <x:c r="J2983" s="104"/>
      <x:c r="K2983" s="104">
        <x:f t="shared" ref="K2983:L2986" si="492">SUM(E2983,G2983,I2983)</x:f>
        <x:v>189749</x:v>
      </x:c>
      <x:c r="L2983" s="104">
        <x:f t="shared" si="492"/>
        <x:v>379498</x:v>
      </x:c>
      <x:c r="M2983" s="104"/>
      <x:c r="N2983" s="100"/>
    </x:row>
    <x:row r="2984" spans="1:14" s="5" customFormat="1" ht="19.5" customHeight="1">
      <x:c r="A2984" s="101" t="s">
        <x:v>862</x:v>
      </x:c>
      <x:c r="B2984" s="101"/>
      <x:c r="C2984" s="102">
        <x:v>2</x:v>
      </x:c>
      <x:c r="D2984" s="103" t="s">
        <x:v>250</x:v>
      </x:c>
      <x:c r="E2984" s="104"/>
      <x:c r="F2984" s="104"/>
      <x:c r="G2984" s="104">
        <x:f>G2977</x:f>
        <x:v>148510</x:v>
      </x:c>
      <x:c r="H2984" s="104">
        <x:f>INT(C2984*G2984)</x:f>
        <x:v>297020</x:v>
      </x:c>
      <x:c r="I2984" s="104"/>
      <x:c r="J2984" s="104"/>
      <x:c r="K2984" s="104">
        <x:f t="shared" si="492"/>
        <x:v>148510</x:v>
      </x:c>
      <x:c r="L2984" s="104">
        <x:f t="shared" si="492"/>
        <x:v>297020</x:v>
      </x:c>
      <x:c r="M2984" s="104"/>
      <x:c r="N2984" s="100"/>
    </x:row>
    <x:row r="2985" spans="1:14" s="5" customFormat="1" ht="19.5" customHeight="1">
      <x:c r="A2985" s="101" t="s">
        <x:v>378</x:v>
      </x:c>
      <x:c r="B2985" s="101" t="s">
        <x:v>649</x:v>
      </x:c>
      <x:c r="C2985" s="102">
        <x:v>1</x:v>
      </x:c>
      <x:c r="D2985" s="103" t="s">
        <x:v>196</x:v>
      </x:c>
      <x:c r="E2985" s="104"/>
      <x:c r="F2985" s="104"/>
      <x:c r="G2985" s="104"/>
      <x:c r="H2985" s="104"/>
      <x:c r="I2985" s="104">
        <x:f>INT(SUM(H2983:H2984)*0.03)</x:f>
        <x:v>20295</x:v>
      </x:c>
      <x:c r="J2985" s="104">
        <x:f>INT(C2985*I2985)</x:f>
        <x:v>20295</x:v>
      </x:c>
      <x:c r="K2985" s="104">
        <x:f t="shared" si="492"/>
        <x:v>20295</x:v>
      </x:c>
      <x:c r="L2985" s="104">
        <x:f t="shared" si="492"/>
        <x:v>20295</x:v>
      </x:c>
      <x:c r="M2985" s="104"/>
      <x:c r="N2985" s="100"/>
    </x:row>
    <x:row r="2986" spans="1:14" s="5" customFormat="1" ht="19.5" customHeight="1">
      <x:c r="A2986" s="101" t="s">
        <x:v>859</x:v>
      </x:c>
      <x:c r="B2986" s="101" t="s">
        <x:v>150</x:v>
      </x:c>
      <x:c r="C2986" s="102">
        <x:v>8</x:v>
      </x:c>
      <x:c r="D2986" s="103" t="s">
        <x:v>151</x:v>
      </x:c>
      <x:c r="E2986" s="104">
        <x:f>E2979</x:f>
        <x:v>5642</x:v>
      </x:c>
      <x:c r="F2986" s="104">
        <x:f>INT(C2986*E2986)</x:f>
        <x:v>45136</x:v>
      </x:c>
      <x:c r="G2986" s="104">
        <x:f>G2979</x:f>
        <x:v>39645</x:v>
      </x:c>
      <x:c r="H2986" s="104">
        <x:f>INT(C2986*G2986)</x:f>
        <x:v>317160</x:v>
      </x:c>
      <x:c r="I2986" s="104">
        <x:f>I2979</x:f>
        <x:v>15520</x:v>
      </x:c>
      <x:c r="J2986" s="104">
        <x:f>INT(C2986*I2986)</x:f>
        <x:v>124160</x:v>
      </x:c>
      <x:c r="K2986" s="104">
        <x:f t="shared" si="492"/>
        <x:v>60807</x:v>
      </x:c>
      <x:c r="L2986" s="104">
        <x:f t="shared" si="492"/>
        <x:v>486456</x:v>
      </x:c>
      <x:c r="M2986" s="104"/>
      <x:c r="N2986" s="100"/>
    </x:row>
    <x:row r="2987" spans="1:14" s="5" customFormat="1" ht="19.5" customHeight="1">
      <x:c r="A2987" s="101" t="s">
        <x:v>533</x:v>
      </x:c>
      <x:c r="B2987" s="101"/>
      <x:c r="C2987" s="102"/>
      <x:c r="D2987" s="103"/>
      <x:c r="E2987" s="104"/>
      <x:c r="F2987" s="104">
        <x:f>SUM(F2983:F2986)</x:f>
        <x:v>45136</x:v>
      </x:c>
      <x:c r="G2987" s="104"/>
      <x:c r="H2987" s="104">
        <x:f>SUM(H2983:H2986)</x:f>
        <x:v>993678</x:v>
      </x:c>
      <x:c r="I2987" s="104"/>
      <x:c r="J2987" s="104">
        <x:f>SUM(J2983:J2986)</x:f>
        <x:v>144455</x:v>
      </x:c>
      <x:c r="K2987" s="104"/>
      <x:c r="L2987" s="104">
        <x:f>SUM(F2987,H2987,J2987)</x:f>
        <x:v>1183269</x:v>
      </x:c>
      <x:c r="M2987" s="104"/>
      <x:c r="N2987" s="100"/>
    </x:row>
    <x:row r="2988" spans="1:14" s="5" customFormat="1" ht="19.5" customHeight="1">
      <x:c r="A2988" s="105" t="s">
        <x:v>197</x:v>
      </x:c>
      <x:c r="B2988" s="105" t="s">
        <x:v>900</x:v>
      </x:c>
      <x:c r="C2988" s="106"/>
      <x:c r="D2988" s="107"/>
      <x:c r="E2988" s="108"/>
      <x:c r="F2988" s="108">
        <x:f>F2987/10</x:f>
        <x:v>4513.6000000000004</x:v>
      </x:c>
      <x:c r="G2988" s="108"/>
      <x:c r="H2988" s="108">
        <x:f>H2987/10</x:f>
        <x:v>99367.800000000003</x:v>
      </x:c>
      <x:c r="I2988" s="108"/>
      <x:c r="J2988" s="108">
        <x:f>J2987/10</x:f>
        <x:v>14445.5</x:v>
      </x:c>
      <x:c r="K2988" s="108"/>
      <x:c r="L2988" s="108">
        <x:f>F2988+H2988+J2988</x:f>
        <x:v>118326.90000000001</x:v>
      </x:c>
      <x:c r="M2988" s="108"/>
      <x:c r="N2988" s="100"/>
    </x:row>
    <x:row r="2989" spans="1:14" s="5" customFormat="1" ht="27" customHeight="1">
      <x:c r="A2989" s="113" t="s">
        <x:v>1340</x:v>
      </x:c>
      <x:c r="B2989" s="96" t="str">
        <x:f>일위대가목록표!C275</x:f>
        <x:v>B31~40</x:v>
      </x:c>
      <x:c r="C2989" s="97"/>
      <x:c r="D2989" s="98" t="s">
        <x:v>148</x:v>
      </x:c>
      <x:c r="E2989" s="99"/>
      <x:c r="F2989" s="99"/>
      <x:c r="G2989" s="99"/>
      <x:c r="H2989" s="99"/>
      <x:c r="I2989" s="99"/>
      <x:c r="J2989" s="99"/>
      <x:c r="K2989" s="99"/>
      <x:c r="L2989" s="99"/>
      <x:c r="M2989" s="99"/>
      <x:c r="N2989" s="100"/>
    </x:row>
    <x:row r="2990" spans="1:14" s="5" customFormat="1" ht="19.5" customHeight="1">
      <x:c r="A2990" s="101" t="s">
        <x:v>153</x:v>
      </x:c>
      <x:c r="B2990" s="101"/>
      <x:c r="C2990" s="102">
        <x:v>2</x:v>
      </x:c>
      <x:c r="D2990" s="103" t="s">
        <x:v>250</x:v>
      </x:c>
      <x:c r="E2990" s="104"/>
      <x:c r="F2990" s="104"/>
      <x:c r="G2990" s="104">
        <x:f>G2983</x:f>
        <x:v>189749</x:v>
      </x:c>
      <x:c r="H2990" s="104">
        <x:f>INT(C2990*G2990)</x:f>
        <x:v>379498</x:v>
      </x:c>
      <x:c r="I2990" s="104"/>
      <x:c r="J2990" s="104"/>
      <x:c r="K2990" s="104">
        <x:f t="shared" ref="K2990:L2993" si="493">SUM(E2990,G2990,I2990)</x:f>
        <x:v>189749</x:v>
      </x:c>
      <x:c r="L2990" s="104">
        <x:f t="shared" si="493"/>
        <x:v>379498</x:v>
      </x:c>
      <x:c r="M2990" s="104"/>
      <x:c r="N2990" s="100"/>
    </x:row>
    <x:row r="2991" spans="1:14" s="5" customFormat="1" ht="19.5" customHeight="1">
      <x:c r="A2991" s="101" t="s">
        <x:v>862</x:v>
      </x:c>
      <x:c r="B2991" s="101"/>
      <x:c r="C2991" s="102">
        <x:v>2</x:v>
      </x:c>
      <x:c r="D2991" s="103" t="s">
        <x:v>250</x:v>
      </x:c>
      <x:c r="E2991" s="104"/>
      <x:c r="F2991" s="104"/>
      <x:c r="G2991" s="104">
        <x:f>G2984</x:f>
        <x:v>148510</x:v>
      </x:c>
      <x:c r="H2991" s="104">
        <x:f>INT(C2991*G2991)</x:f>
        <x:v>297020</x:v>
      </x:c>
      <x:c r="I2991" s="104"/>
      <x:c r="J2991" s="104"/>
      <x:c r="K2991" s="104">
        <x:f t="shared" si="493"/>
        <x:v>148510</x:v>
      </x:c>
      <x:c r="L2991" s="104">
        <x:f t="shared" si="493"/>
        <x:v>297020</x:v>
      </x:c>
      <x:c r="M2991" s="104"/>
      <x:c r="N2991" s="100"/>
    </x:row>
    <x:row r="2992" spans="1:14" s="5" customFormat="1" ht="19.5" customHeight="1">
      <x:c r="A2992" s="101" t="s">
        <x:v>378</x:v>
      </x:c>
      <x:c r="B2992" s="101" t="s">
        <x:v>649</x:v>
      </x:c>
      <x:c r="C2992" s="102">
        <x:v>1</x:v>
      </x:c>
      <x:c r="D2992" s="103" t="s">
        <x:v>196</x:v>
      </x:c>
      <x:c r="E2992" s="104"/>
      <x:c r="F2992" s="104"/>
      <x:c r="G2992" s="104"/>
      <x:c r="H2992" s="104"/>
      <x:c r="I2992" s="104">
        <x:f>INT(SUM(H2990:H2991)*0.03)</x:f>
        <x:v>20295</x:v>
      </x:c>
      <x:c r="J2992" s="104">
        <x:f>INT(C2992*I2992)</x:f>
        <x:v>20295</x:v>
      </x:c>
      <x:c r="K2992" s="104">
        <x:f t="shared" si="493"/>
        <x:v>20295</x:v>
      </x:c>
      <x:c r="L2992" s="104">
        <x:f t="shared" si="493"/>
        <x:v>20295</x:v>
      </x:c>
      <x:c r="M2992" s="104"/>
      <x:c r="N2992" s="100"/>
    </x:row>
    <x:row r="2993" spans="1:14" s="5" customFormat="1" ht="19.5" customHeight="1">
      <x:c r="A2993" s="101" t="s">
        <x:v>859</x:v>
      </x:c>
      <x:c r="B2993" s="101" t="s">
        <x:v>150</x:v>
      </x:c>
      <x:c r="C2993" s="102">
        <x:v>8</x:v>
      </x:c>
      <x:c r="D2993" s="103" t="s">
        <x:v>151</x:v>
      </x:c>
      <x:c r="E2993" s="104">
        <x:f>E2986</x:f>
        <x:v>5642</x:v>
      </x:c>
      <x:c r="F2993" s="104">
        <x:f>INT(C2993*E2993)</x:f>
        <x:v>45136</x:v>
      </x:c>
      <x:c r="G2993" s="104">
        <x:f>G2986</x:f>
        <x:v>39645</x:v>
      </x:c>
      <x:c r="H2993" s="104">
        <x:f>INT(C2993*G2993)</x:f>
        <x:v>317160</x:v>
      </x:c>
      <x:c r="I2993" s="104">
        <x:f>I2986</x:f>
        <x:v>15520</x:v>
      </x:c>
      <x:c r="J2993" s="104">
        <x:f>INT(C2993*I2993)</x:f>
        <x:v>124160</x:v>
      </x:c>
      <x:c r="K2993" s="104">
        <x:f t="shared" si="493"/>
        <x:v>60807</x:v>
      </x:c>
      <x:c r="L2993" s="104">
        <x:f t="shared" si="493"/>
        <x:v>486456</x:v>
      </x:c>
      <x:c r="M2993" s="104"/>
      <x:c r="N2993" s="100"/>
    </x:row>
    <x:row r="2994" spans="1:14" s="5" customFormat="1" ht="19.5" customHeight="1">
      <x:c r="A2994" s="101" t="s">
        <x:v>533</x:v>
      </x:c>
      <x:c r="B2994" s="101"/>
      <x:c r="C2994" s="101"/>
      <x:c r="D2994" s="102"/>
      <x:c r="E2994" s="103"/>
      <x:c r="F2994" s="104">
        <x:f>SUM(F2990:F2993)</x:f>
        <x:v>45136</x:v>
      </x:c>
      <x:c r="G2994" s="104"/>
      <x:c r="H2994" s="104">
        <x:f>SUM(H2990:H2993)</x:f>
        <x:v>993678</x:v>
      </x:c>
      <x:c r="I2994" s="104"/>
      <x:c r="J2994" s="104">
        <x:f>SUM(J2990:J2993)</x:f>
        <x:v>144455</x:v>
      </x:c>
      <x:c r="K2994" s="104"/>
      <x:c r="L2994" s="104">
        <x:f>SUM(F2994,H2994,J2994)</x:f>
        <x:v>1183269</x:v>
      </x:c>
      <x:c r="M2994" s="104"/>
      <x:c r="N2994" s="100"/>
    </x:row>
    <x:row r="2995" spans="1:14" s="5" customFormat="1" ht="19.5" customHeight="1">
      <x:c r="A2995" s="105" t="s">
        <x:v>197</x:v>
      </x:c>
      <x:c r="B2995" s="105" t="s">
        <x:v>850</x:v>
      </x:c>
      <x:c r="C2995" s="106"/>
      <x:c r="D2995" s="107"/>
      <x:c r="E2995" s="108"/>
      <x:c r="F2995" s="108">
        <x:f>F2994/8</x:f>
        <x:v>5642</x:v>
      </x:c>
      <x:c r="G2995" s="108"/>
      <x:c r="H2995" s="108">
        <x:f>H2994/8</x:f>
        <x:v>124209.75</x:v>
      </x:c>
      <x:c r="I2995" s="108"/>
      <x:c r="J2995" s="108">
        <x:f>J2994/8</x:f>
        <x:v>18056.875</x:v>
      </x:c>
      <x:c r="K2995" s="108"/>
      <x:c r="L2995" s="108">
        <x:f>F2995+H2995+J2995</x:f>
        <x:v>147908.625</x:v>
      </x:c>
      <x:c r="M2995" s="108"/>
      <x:c r="N2995" s="100"/>
    </x:row>
    <x:row r="2996" spans="1:14" s="5" customFormat="1" ht="27" customHeight="1">
      <x:c r="A2996" s="113" t="s">
        <x:v>1286</x:v>
      </x:c>
      <x:c r="B2996" s="96" t="str">
        <x:f>일위대가목록표!C276</x:f>
        <x:v>B41~50</x:v>
      </x:c>
      <x:c r="C2996" s="97"/>
      <x:c r="D2996" s="98" t="s">
        <x:v>148</x:v>
      </x:c>
      <x:c r="E2996" s="99"/>
      <x:c r="F2996" s="99"/>
      <x:c r="G2996" s="99"/>
      <x:c r="H2996" s="99"/>
      <x:c r="I2996" s="99"/>
      <x:c r="J2996" s="99"/>
      <x:c r="K2996" s="99"/>
      <x:c r="L2996" s="99"/>
      <x:c r="M2996" s="99"/>
      <x:c r="N2996" s="100"/>
    </x:row>
    <x:row r="2997" spans="1:14" s="5" customFormat="1" ht="19.5" customHeight="1">
      <x:c r="A2997" s="101" t="s">
        <x:v>153</x:v>
      </x:c>
      <x:c r="B2997" s="101"/>
      <x:c r="C2997" s="102">
        <x:v>2</x:v>
      </x:c>
      <x:c r="D2997" s="103" t="s">
        <x:v>250</x:v>
      </x:c>
      <x:c r="E2997" s="104"/>
      <x:c r="F2997" s="104"/>
      <x:c r="G2997" s="104">
        <x:f>G2990</x:f>
        <x:v>189749</x:v>
      </x:c>
      <x:c r="H2997" s="104">
        <x:f>INT(C2997*G2997)</x:f>
        <x:v>379498</x:v>
      </x:c>
      <x:c r="I2997" s="104"/>
      <x:c r="J2997" s="104"/>
      <x:c r="K2997" s="104">
        <x:f t="shared" ref="K2997:L3000" si="494">SUM(E2997,G2997,I2997)</x:f>
        <x:v>189749</x:v>
      </x:c>
      <x:c r="L2997" s="104">
        <x:f t="shared" si="494"/>
        <x:v>379498</x:v>
      </x:c>
      <x:c r="M2997" s="104"/>
      <x:c r="N2997" s="100"/>
    </x:row>
    <x:row r="2998" spans="1:14" s="5" customFormat="1" ht="19.5" customHeight="1">
      <x:c r="A2998" s="101" t="s">
        <x:v>862</x:v>
      </x:c>
      <x:c r="B2998" s="101"/>
      <x:c r="C2998" s="102">
        <x:v>2</x:v>
      </x:c>
      <x:c r="D2998" s="103" t="s">
        <x:v>250</x:v>
      </x:c>
      <x:c r="E2998" s="104"/>
      <x:c r="F2998" s="104"/>
      <x:c r="G2998" s="104">
        <x:f>G2991</x:f>
        <x:v>148510</x:v>
      </x:c>
      <x:c r="H2998" s="104">
        <x:f>INT(C2998*G2998)</x:f>
        <x:v>297020</x:v>
      </x:c>
      <x:c r="I2998" s="104"/>
      <x:c r="J2998" s="104"/>
      <x:c r="K2998" s="104">
        <x:f t="shared" si="494"/>
        <x:v>148510</x:v>
      </x:c>
      <x:c r="L2998" s="104">
        <x:f t="shared" si="494"/>
        <x:v>297020</x:v>
      </x:c>
      <x:c r="M2998" s="104"/>
      <x:c r="N2998" s="100"/>
    </x:row>
    <x:row r="2999" spans="1:14" s="5" customFormat="1" ht="19.5" customHeight="1">
      <x:c r="A2999" s="101" t="s">
        <x:v>378</x:v>
      </x:c>
      <x:c r="B2999" s="101" t="s">
        <x:v>649</x:v>
      </x:c>
      <x:c r="C2999" s="102">
        <x:v>1</x:v>
      </x:c>
      <x:c r="D2999" s="103" t="s">
        <x:v>196</x:v>
      </x:c>
      <x:c r="E2999" s="104"/>
      <x:c r="F2999" s="104"/>
      <x:c r="G2999" s="104"/>
      <x:c r="H2999" s="104"/>
      <x:c r="I2999" s="104">
        <x:f>INT(SUM(H2997:H2998)*0.03)</x:f>
        <x:v>20295</x:v>
      </x:c>
      <x:c r="J2999" s="104">
        <x:f>INT(C2999*I2999)</x:f>
        <x:v>20295</x:v>
      </x:c>
      <x:c r="K2999" s="104">
        <x:f t="shared" si="494"/>
        <x:v>20295</x:v>
      </x:c>
      <x:c r="L2999" s="104">
        <x:f t="shared" si="494"/>
        <x:v>20295</x:v>
      </x:c>
      <x:c r="M2999" s="104"/>
      <x:c r="N2999" s="100"/>
    </x:row>
    <x:row r="3000" spans="1:14" s="5" customFormat="1" ht="19.5" customHeight="1">
      <x:c r="A3000" s="101" t="s">
        <x:v>859</x:v>
      </x:c>
      <x:c r="B3000" s="101" t="s">
        <x:v>150</x:v>
      </x:c>
      <x:c r="C3000" s="102">
        <x:v>8</x:v>
      </x:c>
      <x:c r="D3000" s="103" t="s">
        <x:v>151</x:v>
      </x:c>
      <x:c r="E3000" s="104">
        <x:f>E2993</x:f>
        <x:v>5642</x:v>
      </x:c>
      <x:c r="F3000" s="104">
        <x:f>INT(C3000*E3000)</x:f>
        <x:v>45136</x:v>
      </x:c>
      <x:c r="G3000" s="104">
        <x:f>G2993</x:f>
        <x:v>39645</x:v>
      </x:c>
      <x:c r="H3000" s="104">
        <x:f>INT(C3000*G3000)</x:f>
        <x:v>317160</x:v>
      </x:c>
      <x:c r="I3000" s="104">
        <x:f>I2993</x:f>
        <x:v>15520</x:v>
      </x:c>
      <x:c r="J3000" s="104">
        <x:f>INT(C3000*I3000)</x:f>
        <x:v>124160</x:v>
      </x:c>
      <x:c r="K3000" s="104">
        <x:f t="shared" si="494"/>
        <x:v>60807</x:v>
      </x:c>
      <x:c r="L3000" s="104">
        <x:f t="shared" si="494"/>
        <x:v>486456</x:v>
      </x:c>
      <x:c r="M3000" s="104"/>
      <x:c r="N3000" s="100"/>
    </x:row>
    <x:row r="3001" spans="1:14" s="5" customFormat="1" ht="19.5" customHeight="1">
      <x:c r="A3001" s="101" t="s">
        <x:v>533</x:v>
      </x:c>
      <x:c r="B3001" s="101"/>
      <x:c r="C3001" s="102"/>
      <x:c r="D3001" s="103"/>
      <x:c r="E3001" s="104"/>
      <x:c r="F3001" s="104">
        <x:f>SUM(F2997:F3000)</x:f>
        <x:v>45136</x:v>
      </x:c>
      <x:c r="G3001" s="104"/>
      <x:c r="H3001" s="104">
        <x:f>SUM(H2997:H3000)</x:f>
        <x:v>993678</x:v>
      </x:c>
      <x:c r="I3001" s="104"/>
      <x:c r="J3001" s="104">
        <x:f>SUM(J2997:J3000)</x:f>
        <x:v>144455</x:v>
      </x:c>
      <x:c r="K3001" s="104"/>
      <x:c r="L3001" s="104">
        <x:f>SUM(F3001,H3001,J3001)</x:f>
        <x:v>1183269</x:v>
      </x:c>
      <x:c r="M3001" s="104"/>
      <x:c r="N3001" s="100"/>
    </x:row>
    <x:row r="3002" spans="1:14" s="5" customFormat="1" ht="19.5" customHeight="1">
      <x:c r="A3002" s="105" t="s">
        <x:v>197</x:v>
      </x:c>
      <x:c r="B3002" s="105" t="s">
        <x:v>904</x:v>
      </x:c>
      <x:c r="C3002" s="106"/>
      <x:c r="D3002" s="107"/>
      <x:c r="E3002" s="108"/>
      <x:c r="F3002" s="108">
        <x:f>F3001/7</x:f>
        <x:v>6448</x:v>
      </x:c>
      <x:c r="G3002" s="108"/>
      <x:c r="H3002" s="108">
        <x:f>H3001/7</x:f>
        <x:v>141954</x:v>
      </x:c>
      <x:c r="I3002" s="108"/>
      <x:c r="J3002" s="108">
        <x:f>J3001/7</x:f>
        <x:v>20636.428571428572</x:v>
      </x:c>
      <x:c r="K3002" s="108"/>
      <x:c r="L3002" s="108">
        <x:f>F3002+H3002+J3002</x:f>
        <x:v>169038.42857142858</x:v>
      </x:c>
      <x:c r="M3002" s="108"/>
      <x:c r="N3002" s="100"/>
    </x:row>
    <x:row r="3003" spans="1:14" s="5" customFormat="1" ht="27" customHeight="1">
      <x:c r="A3003" s="113" t="s">
        <x:v>1267</x:v>
      </x:c>
      <x:c r="B3003" s="96" t="str">
        <x:f>일위대가목록표!C277</x:f>
        <x:v>B51~60</x:v>
      </x:c>
      <x:c r="C3003" s="97"/>
      <x:c r="D3003" s="98" t="s">
        <x:v>148</x:v>
      </x:c>
      <x:c r="E3003" s="99"/>
      <x:c r="F3003" s="99"/>
      <x:c r="G3003" s="99"/>
      <x:c r="H3003" s="99"/>
      <x:c r="I3003" s="99"/>
      <x:c r="J3003" s="99"/>
      <x:c r="K3003" s="99"/>
      <x:c r="L3003" s="99"/>
      <x:c r="M3003" s="99"/>
      <x:c r="N3003" s="100"/>
    </x:row>
    <x:row r="3004" spans="1:14" s="5" customFormat="1" ht="19.5" customHeight="1">
      <x:c r="A3004" s="101" t="s">
        <x:v>153</x:v>
      </x:c>
      <x:c r="B3004" s="101"/>
      <x:c r="C3004" s="102">
        <x:v>2</x:v>
      </x:c>
      <x:c r="D3004" s="103" t="s">
        <x:v>250</x:v>
      </x:c>
      <x:c r="E3004" s="104"/>
      <x:c r="F3004" s="104"/>
      <x:c r="G3004" s="104">
        <x:f>G2997</x:f>
        <x:v>189749</x:v>
      </x:c>
      <x:c r="H3004" s="104">
        <x:f>INT(C3004*G3004)</x:f>
        <x:v>379498</x:v>
      </x:c>
      <x:c r="I3004" s="104"/>
      <x:c r="J3004" s="104"/>
      <x:c r="K3004" s="104">
        <x:f t="shared" ref="K3004:L3007" si="495">SUM(E3004,G3004,I3004)</x:f>
        <x:v>189749</x:v>
      </x:c>
      <x:c r="L3004" s="104">
        <x:f t="shared" si="495"/>
        <x:v>379498</x:v>
      </x:c>
      <x:c r="M3004" s="104"/>
      <x:c r="N3004" s="100"/>
    </x:row>
    <x:row r="3005" spans="1:14" s="5" customFormat="1" ht="19.5" customHeight="1">
      <x:c r="A3005" s="101" t="s">
        <x:v>862</x:v>
      </x:c>
      <x:c r="B3005" s="101"/>
      <x:c r="C3005" s="102">
        <x:v>2</x:v>
      </x:c>
      <x:c r="D3005" s="103" t="s">
        <x:v>250</x:v>
      </x:c>
      <x:c r="E3005" s="104"/>
      <x:c r="F3005" s="104"/>
      <x:c r="G3005" s="104">
        <x:f>G2998</x:f>
        <x:v>148510</x:v>
      </x:c>
      <x:c r="H3005" s="104">
        <x:f>INT(C3005*G3005)</x:f>
        <x:v>297020</x:v>
      </x:c>
      <x:c r="I3005" s="104"/>
      <x:c r="J3005" s="104"/>
      <x:c r="K3005" s="104">
        <x:f t="shared" si="495"/>
        <x:v>148510</x:v>
      </x:c>
      <x:c r="L3005" s="104">
        <x:f t="shared" si="495"/>
        <x:v>297020</x:v>
      </x:c>
      <x:c r="M3005" s="104"/>
      <x:c r="N3005" s="100"/>
    </x:row>
    <x:row r="3006" spans="1:14" s="5" customFormat="1" ht="19.5" customHeight="1">
      <x:c r="A3006" s="101" t="s">
        <x:v>378</x:v>
      </x:c>
      <x:c r="B3006" s="101" t="s">
        <x:v>649</x:v>
      </x:c>
      <x:c r="C3006" s="102">
        <x:v>1</x:v>
      </x:c>
      <x:c r="D3006" s="103" t="s">
        <x:v>196</x:v>
      </x:c>
      <x:c r="E3006" s="104"/>
      <x:c r="F3006" s="104"/>
      <x:c r="G3006" s="104"/>
      <x:c r="H3006" s="104"/>
      <x:c r="I3006" s="104">
        <x:f>INT(SUM(H3004:H3005)*0.03)</x:f>
        <x:v>20295</x:v>
      </x:c>
      <x:c r="J3006" s="104">
        <x:f>INT(C3006*I3006)</x:f>
        <x:v>20295</x:v>
      </x:c>
      <x:c r="K3006" s="104">
        <x:f t="shared" si="495"/>
        <x:v>20295</x:v>
      </x:c>
      <x:c r="L3006" s="104">
        <x:f t="shared" si="495"/>
        <x:v>20295</x:v>
      </x:c>
      <x:c r="M3006" s="104"/>
      <x:c r="N3006" s="100"/>
    </x:row>
    <x:row r="3007" spans="1:14" s="5" customFormat="1" ht="19.5" customHeight="1">
      <x:c r="A3007" s="101" t="s">
        <x:v>859</x:v>
      </x:c>
      <x:c r="B3007" s="101" t="s">
        <x:v>150</x:v>
      </x:c>
      <x:c r="C3007" s="102">
        <x:v>8</x:v>
      </x:c>
      <x:c r="D3007" s="103" t="s">
        <x:v>151</x:v>
      </x:c>
      <x:c r="E3007" s="104">
        <x:f>E3000</x:f>
        <x:v>5642</x:v>
      </x:c>
      <x:c r="F3007" s="104">
        <x:f>INT(C3007*E3007)</x:f>
        <x:v>45136</x:v>
      </x:c>
      <x:c r="G3007" s="104">
        <x:f>G3000</x:f>
        <x:v>39645</x:v>
      </x:c>
      <x:c r="H3007" s="104">
        <x:f>INT(C3007*G3007)</x:f>
        <x:v>317160</x:v>
      </x:c>
      <x:c r="I3007" s="104">
        <x:f>I3000</x:f>
        <x:v>15520</x:v>
      </x:c>
      <x:c r="J3007" s="104">
        <x:f>INT(C3007*I3007)</x:f>
        <x:v>124160</x:v>
      </x:c>
      <x:c r="K3007" s="104">
        <x:f t="shared" si="495"/>
        <x:v>60807</x:v>
      </x:c>
      <x:c r="L3007" s="104">
        <x:f t="shared" si="495"/>
        <x:v>486456</x:v>
      </x:c>
      <x:c r="M3007" s="104"/>
      <x:c r="N3007" s="100"/>
    </x:row>
    <x:row r="3008" spans="1:14" s="5" customFormat="1" ht="19.5" customHeight="1">
      <x:c r="A3008" s="101" t="s">
        <x:v>533</x:v>
      </x:c>
      <x:c r="B3008" s="101"/>
      <x:c r="C3008" s="102"/>
      <x:c r="D3008" s="103"/>
      <x:c r="E3008" s="104"/>
      <x:c r="F3008" s="104">
        <x:f>SUM(F3004:F3007)</x:f>
        <x:v>45136</x:v>
      </x:c>
      <x:c r="G3008" s="104"/>
      <x:c r="H3008" s="104">
        <x:f>SUM(H3004:H3007)</x:f>
        <x:v>993678</x:v>
      </x:c>
      <x:c r="I3008" s="104"/>
      <x:c r="J3008" s="104">
        <x:f>SUM(J3004:J3007)</x:f>
        <x:v>144455</x:v>
      </x:c>
      <x:c r="K3008" s="104"/>
      <x:c r="L3008" s="104">
        <x:f>SUM(F3008,H3008,J3008)</x:f>
        <x:v>1183269</x:v>
      </x:c>
      <x:c r="M3008" s="104"/>
      <x:c r="N3008" s="100"/>
    </x:row>
    <x:row r="3009" spans="1:14" s="5" customFormat="1" ht="19.5" customHeight="1">
      <x:c r="A3009" s="105" t="s">
        <x:v>197</x:v>
      </x:c>
      <x:c r="B3009" s="105" t="s">
        <x:v>766</x:v>
      </x:c>
      <x:c r="C3009" s="106"/>
      <x:c r="D3009" s="107"/>
      <x:c r="E3009" s="108"/>
      <x:c r="F3009" s="108">
        <x:f>F3008/6</x:f>
        <x:v>7522.666666666667</x:v>
      </x:c>
      <x:c r="G3009" s="108"/>
      <x:c r="H3009" s="108">
        <x:f>H3008/6</x:f>
        <x:v>165613</x:v>
      </x:c>
      <x:c r="I3009" s="108"/>
      <x:c r="J3009" s="108">
        <x:f>J3008/6</x:f>
        <x:v>24075.833333333332</x:v>
      </x:c>
      <x:c r="K3009" s="108"/>
      <x:c r="L3009" s="108">
        <x:f>F3009+H3009+J3009</x:f>
        <x:v>197211.5</x:v>
      </x:c>
      <x:c r="M3009" s="108"/>
      <x:c r="N3009" s="100"/>
    </x:row>
    <x:row r="3010" spans="1:14" s="5" customFormat="1" ht="27" hidden="1" customHeight="1">
      <x:c r="A3010" s="113" t="s">
        <x:v>39</x:v>
      </x:c>
      <x:c r="B3010" s="96" t="str">
        <x:f>일위대가목록표!C278</x:f>
        <x:v>B46~50</x:v>
      </x:c>
      <x:c r="C3010" s="97"/>
      <x:c r="D3010" s="98" t="s">
        <x:v>148</x:v>
      </x:c>
      <x:c r="E3010" s="99"/>
      <x:c r="F3010" s="99"/>
      <x:c r="G3010" s="99"/>
      <x:c r="H3010" s="99"/>
      <x:c r="I3010" s="99"/>
      <x:c r="J3010" s="99"/>
      <x:c r="K3010" s="99"/>
      <x:c r="L3010" s="99"/>
      <x:c r="M3010" s="99"/>
      <x:c r="N3010" s="100"/>
    </x:row>
    <x:row r="3011" spans="1:14" s="5" customFormat="1" ht="19.5" hidden="1" customHeight="1">
      <x:c r="A3011" s="101" t="s">
        <x:v>153</x:v>
      </x:c>
      <x:c r="B3011" s="101"/>
      <x:c r="C3011" s="102">
        <x:v>0.64000000000000001</x:v>
      </x:c>
      <x:c r="D3011" s="103" t="s">
        <x:v>250</x:v>
      </x:c>
      <x:c r="E3011" s="104"/>
      <x:c r="F3011" s="104"/>
      <x:c r="G3011" s="104">
        <x:f>G3004</x:f>
        <x:v>189749</x:v>
      </x:c>
      <x:c r="H3011" s="104">
        <x:f>INT(C3011*G3011)</x:f>
        <x:v>121439</x:v>
      </x:c>
      <x:c r="I3011" s="104"/>
      <x:c r="J3011" s="104"/>
      <x:c r="K3011" s="104">
        <x:f t="shared" ref="K3011:L3014" si="496">SUM(E3011,G3011,I3011)</x:f>
        <x:v>189749</x:v>
      </x:c>
      <x:c r="L3011" s="104">
        <x:f t="shared" si="496"/>
        <x:v>121439</x:v>
      </x:c>
      <x:c r="M3011" s="104"/>
      <x:c r="N3011" s="100"/>
    </x:row>
    <x:row r="3012" spans="1:14" s="5" customFormat="1" ht="19.5" hidden="1" customHeight="1">
      <x:c r="A3012" s="101" t="s">
        <x:v>862</x:v>
      </x:c>
      <x:c r="B3012" s="101"/>
      <x:c r="C3012" s="102">
        <x:v>1.8400000000000001</x:v>
      </x:c>
      <x:c r="D3012" s="103" t="s">
        <x:v>250</x:v>
      </x:c>
      <x:c r="E3012" s="104"/>
      <x:c r="F3012" s="104"/>
      <x:c r="G3012" s="104">
        <x:f>G3005</x:f>
        <x:v>148510</x:v>
      </x:c>
      <x:c r="H3012" s="104">
        <x:f>INT(C3012*G3012)</x:f>
        <x:v>273258</x:v>
      </x:c>
      <x:c r="I3012" s="104"/>
      <x:c r="J3012" s="104"/>
      <x:c r="K3012" s="104">
        <x:f t="shared" si="496"/>
        <x:v>148510</x:v>
      </x:c>
      <x:c r="L3012" s="104">
        <x:f t="shared" si="496"/>
        <x:v>273258</x:v>
      </x:c>
      <x:c r="M3012" s="104"/>
      <x:c r="N3012" s="100"/>
    </x:row>
    <x:row r="3013" spans="1:14" s="5" customFormat="1" ht="19.5" hidden="1" customHeight="1">
      <x:c r="A3013" s="101" t="s">
        <x:v>378</x:v>
      </x:c>
      <x:c r="B3013" s="101" t="s">
        <x:v>1082</x:v>
      </x:c>
      <x:c r="C3013" s="102">
        <x:v>1</x:v>
      </x:c>
      <x:c r="D3013" s="103" t="s">
        <x:v>196</x:v>
      </x:c>
      <x:c r="E3013" s="104"/>
      <x:c r="F3013" s="104"/>
      <x:c r="G3013" s="104"/>
      <x:c r="H3013" s="104"/>
      <x:c r="I3013" s="104">
        <x:f>INT(SUM(H3011:H3012)*0.025)</x:f>
        <x:v>9867</x:v>
      </x:c>
      <x:c r="J3013" s="104">
        <x:f>INT(C3013*I3013)</x:f>
        <x:v>9867</x:v>
      </x:c>
      <x:c r="K3013" s="104">
        <x:f t="shared" si="496"/>
        <x:v>9867</x:v>
      </x:c>
      <x:c r="L3013" s="104">
        <x:f t="shared" si="496"/>
        <x:v>9867</x:v>
      </x:c>
      <x:c r="M3013" s="104"/>
      <x:c r="N3013" s="100"/>
    </x:row>
    <x:row r="3014" spans="1:14" s="5" customFormat="1" ht="19.5" hidden="1" customHeight="1">
      <x:c r="A3014" s="101" t="s">
        <x:v>1478</x:v>
      </x:c>
      <x:c r="B3014" s="101" t="s">
        <x:v>241</x:v>
      </x:c>
      <x:c r="C3014" s="102">
        <x:v>3.7999999999999998</x:v>
      </x:c>
      <x:c r="D3014" s="103" t="s">
        <x:v>194</x:v>
      </x:c>
      <x:c r="E3014" s="104">
        <x:f>E3007</x:f>
        <x:v>5642</x:v>
      </x:c>
      <x:c r="F3014" s="104">
        <x:f>INT(C3014*E3014)</x:f>
        <x:v>21439</x:v>
      </x:c>
      <x:c r="G3014" s="104">
        <x:f>G3007</x:f>
        <x:v>39645</x:v>
      </x:c>
      <x:c r="H3014" s="104">
        <x:f>INT(C3014*G3014)</x:f>
        <x:v>150651</x:v>
      </x:c>
      <x:c r="I3014" s="104">
        <x:f>I3007</x:f>
        <x:v>15520</x:v>
      </x:c>
      <x:c r="J3014" s="104">
        <x:f>INT(C3014*I3014)</x:f>
        <x:v>58976</x:v>
      </x:c>
      <x:c r="K3014" s="104">
        <x:f t="shared" si="496"/>
        <x:v>60807</x:v>
      </x:c>
      <x:c r="L3014" s="104">
        <x:f t="shared" si="496"/>
        <x:v>231066</x:v>
      </x:c>
      <x:c r="M3014" s="104"/>
      <x:c r="N3014" s="100"/>
    </x:row>
    <x:row r="3015" spans="1:14" s="5" customFormat="1" ht="19.5" hidden="1" customHeight="1">
      <x:c r="A3015" s="101" t="s">
        <x:v>533</x:v>
      </x:c>
      <x:c r="B3015" s="101"/>
      <x:c r="C3015" s="102"/>
      <x:c r="D3015" s="103"/>
      <x:c r="E3015" s="104"/>
      <x:c r="F3015" s="104">
        <x:f>SUM(F3011:F3014)</x:f>
        <x:v>21439</x:v>
      </x:c>
      <x:c r="G3015" s="104"/>
      <x:c r="H3015" s="104">
        <x:f>SUM(H3011:H3014)</x:f>
        <x:v>545348</x:v>
      </x:c>
      <x:c r="I3015" s="104"/>
      <x:c r="J3015" s="104">
        <x:f>SUM(J3011:J3014)</x:f>
        <x:v>68843</x:v>
      </x:c>
      <x:c r="K3015" s="104"/>
      <x:c r="L3015" s="104">
        <x:f>SUM(F3015,H3015,J3015)</x:f>
        <x:v>635630</x:v>
      </x:c>
      <x:c r="M3015" s="104"/>
      <x:c r="N3015" s="100"/>
    </x:row>
    <x:row r="3016" spans="1:14" s="5" customFormat="1" ht="19.5" hidden="1" customHeight="1">
      <x:c r="A3016" s="105"/>
      <x:c r="B3016" s="105"/>
      <x:c r="C3016" s="106"/>
      <x:c r="D3016" s="107"/>
      <x:c r="E3016" s="108"/>
      <x:c r="F3016" s="108"/>
      <x:c r="G3016" s="108"/>
      <x:c r="H3016" s="108"/>
      <x:c r="I3016" s="108"/>
      <x:c r="J3016" s="108"/>
      <x:c r="K3016" s="108"/>
      <x:c r="L3016" s="108"/>
      <x:c r="M3016" s="108"/>
      <x:c r="N3016" s="100"/>
    </x:row>
    <x:row r="3017" spans="1:14" s="5" customFormat="1" ht="27" hidden="1" customHeight="1">
      <x:c r="A3017" s="113" t="s">
        <x:v>1269</x:v>
      </x:c>
      <x:c r="B3017" s="96" t="str">
        <x:f>일위대가목록표!C279</x:f>
        <x:v>B51이상</x:v>
      </x:c>
      <x:c r="C3017" s="97"/>
      <x:c r="D3017" s="98" t="s">
        <x:v>148</x:v>
      </x:c>
      <x:c r="E3017" s="99"/>
      <x:c r="F3017" s="99"/>
      <x:c r="G3017" s="99"/>
      <x:c r="H3017" s="99"/>
      <x:c r="I3017" s="99"/>
      <x:c r="J3017" s="99"/>
      <x:c r="K3017" s="99"/>
      <x:c r="L3017" s="99"/>
      <x:c r="M3017" s="99"/>
      <x:c r="N3017" s="100"/>
    </x:row>
    <x:row r="3018" spans="1:14" s="5" customFormat="1" ht="19.5" hidden="1" customHeight="1">
      <x:c r="A3018" s="101" t="s">
        <x:v>153</x:v>
      </x:c>
      <x:c r="B3018" s="101"/>
      <x:c r="C3018" s="102">
        <x:v>0.70999999999999996</x:v>
      </x:c>
      <x:c r="D3018" s="103" t="s">
        <x:v>250</x:v>
      </x:c>
      <x:c r="E3018" s="104"/>
      <x:c r="F3018" s="104"/>
      <x:c r="G3018" s="104">
        <x:f>G3011</x:f>
        <x:v>189749</x:v>
      </x:c>
      <x:c r="H3018" s="104">
        <x:f>INT(C3018*G3018)</x:f>
        <x:v>134721</x:v>
      </x:c>
      <x:c r="I3018" s="104"/>
      <x:c r="J3018" s="104"/>
      <x:c r="K3018" s="104">
        <x:f t="shared" ref="K3018:L3021" si="497">SUM(E3018,G3018,I3018)</x:f>
        <x:v>189749</x:v>
      </x:c>
      <x:c r="L3018" s="104">
        <x:f t="shared" si="497"/>
        <x:v>134721</x:v>
      </x:c>
      <x:c r="M3018" s="104"/>
      <x:c r="N3018" s="100"/>
    </x:row>
    <x:row r="3019" spans="1:14" s="5" customFormat="1" ht="19.5" hidden="1" customHeight="1">
      <x:c r="A3019" s="101" t="s">
        <x:v>862</x:v>
      </x:c>
      <x:c r="B3019" s="101"/>
      <x:c r="C3019" s="102">
        <x:v>2.0499999999999998</x:v>
      </x:c>
      <x:c r="D3019" s="103" t="s">
        <x:v>250</x:v>
      </x:c>
      <x:c r="E3019" s="104"/>
      <x:c r="F3019" s="104"/>
      <x:c r="G3019" s="104">
        <x:f>G3012</x:f>
        <x:v>148510</x:v>
      </x:c>
      <x:c r="H3019" s="104">
        <x:f>INT(C3019*G3019)</x:f>
        <x:v>304445</x:v>
      </x:c>
      <x:c r="I3019" s="104"/>
      <x:c r="J3019" s="104"/>
      <x:c r="K3019" s="104">
        <x:f t="shared" si="497"/>
        <x:v>148510</x:v>
      </x:c>
      <x:c r="L3019" s="104">
        <x:f t="shared" si="497"/>
        <x:v>304445</x:v>
      </x:c>
      <x:c r="M3019" s="104"/>
      <x:c r="N3019" s="100"/>
    </x:row>
    <x:row r="3020" spans="1:14" s="5" customFormat="1" ht="19.5" hidden="1" customHeight="1">
      <x:c r="A3020" s="101" t="s">
        <x:v>378</x:v>
      </x:c>
      <x:c r="B3020" s="101" t="s">
        <x:v>1082</x:v>
      </x:c>
      <x:c r="C3020" s="102">
        <x:v>1</x:v>
      </x:c>
      <x:c r="D3020" s="103" t="s">
        <x:v>196</x:v>
      </x:c>
      <x:c r="E3020" s="104"/>
      <x:c r="F3020" s="104"/>
      <x:c r="G3020" s="104"/>
      <x:c r="H3020" s="104"/>
      <x:c r="I3020" s="104">
        <x:f>INT(SUM(H3018:H3019)*0.025)</x:f>
        <x:v>10979</x:v>
      </x:c>
      <x:c r="J3020" s="104">
        <x:f>INT(C3020*I3020)</x:f>
        <x:v>10979</x:v>
      </x:c>
      <x:c r="K3020" s="104">
        <x:f t="shared" si="497"/>
        <x:v>10979</x:v>
      </x:c>
      <x:c r="L3020" s="104">
        <x:f t="shared" si="497"/>
        <x:v>10979</x:v>
      </x:c>
      <x:c r="M3020" s="104"/>
      <x:c r="N3020" s="100"/>
    </x:row>
    <x:row r="3021" spans="1:14" s="5" customFormat="1" ht="19.5" hidden="1" customHeight="1">
      <x:c r="A3021" s="101" t="s">
        <x:v>1478</x:v>
      </x:c>
      <x:c r="B3021" s="101" t="s">
        <x:v>241</x:v>
      </x:c>
      <x:c r="C3021" s="102">
        <x:v>4.2699999999999996</x:v>
      </x:c>
      <x:c r="D3021" s="103" t="s">
        <x:v>194</x:v>
      </x:c>
      <x:c r="E3021" s="104">
        <x:f>E3014</x:f>
        <x:v>5642</x:v>
      </x:c>
      <x:c r="F3021" s="104">
        <x:f>INT(C3021*E3021)</x:f>
        <x:v>24091</x:v>
      </x:c>
      <x:c r="G3021" s="104">
        <x:f>G3014</x:f>
        <x:v>39645</x:v>
      </x:c>
      <x:c r="H3021" s="104">
        <x:f>INT(C3021*G3021)</x:f>
        <x:v>169284</x:v>
      </x:c>
      <x:c r="I3021" s="104">
        <x:f>I3014</x:f>
        <x:v>15520</x:v>
      </x:c>
      <x:c r="J3021" s="104">
        <x:f>INT(C3021*I3021)</x:f>
        <x:v>66270</x:v>
      </x:c>
      <x:c r="K3021" s="104">
        <x:f t="shared" si="497"/>
        <x:v>60807</x:v>
      </x:c>
      <x:c r="L3021" s="104">
        <x:f t="shared" si="497"/>
        <x:v>259645</x:v>
      </x:c>
      <x:c r="M3021" s="104"/>
      <x:c r="N3021" s="100"/>
    </x:row>
    <x:row r="3022" spans="1:14" s="5" customFormat="1" ht="19.5" hidden="1" customHeight="1">
      <x:c r="A3022" s="101" t="s">
        <x:v>533</x:v>
      </x:c>
      <x:c r="B3022" s="101"/>
      <x:c r="C3022" s="102"/>
      <x:c r="D3022" s="103"/>
      <x:c r="E3022" s="104"/>
      <x:c r="F3022" s="104">
        <x:f>SUM(F3018:F3021)</x:f>
        <x:v>24091</x:v>
      </x:c>
      <x:c r="G3022" s="104"/>
      <x:c r="H3022" s="104">
        <x:f>SUM(H3018:H3021)</x:f>
        <x:v>608450</x:v>
      </x:c>
      <x:c r="I3022" s="104"/>
      <x:c r="J3022" s="104">
        <x:f>SUM(J3018:J3021)</x:f>
        <x:v>77249</x:v>
      </x:c>
      <x:c r="K3022" s="104"/>
      <x:c r="L3022" s="104">
        <x:f>SUM(F3022,H3022,J3022)</x:f>
        <x:v>709790</x:v>
      </x:c>
      <x:c r="M3022" s="104"/>
      <x:c r="N3022" s="100"/>
    </x:row>
    <x:row r="3023" spans="1:14" s="5" customFormat="1" ht="19.5" hidden="1" customHeight="1">
      <x:c r="A3023" s="105"/>
      <x:c r="B3023" s="105"/>
      <x:c r="C3023" s="106"/>
      <x:c r="D3023" s="107"/>
      <x:c r="E3023" s="108"/>
      <x:c r="F3023" s="108"/>
      <x:c r="G3023" s="108"/>
      <x:c r="H3023" s="108"/>
      <x:c r="I3023" s="108"/>
      <x:c r="J3023" s="108"/>
      <x:c r="K3023" s="108"/>
      <x:c r="L3023" s="108"/>
      <x:c r="M3023" s="108"/>
      <x:c r="N3023" s="100"/>
    </x:row>
    <x:row r="3024" spans="1:14" s="5" customFormat="1" ht="27" customHeight="1">
      <x:c r="A3024" s="113" t="s">
        <x:v>1356</x:v>
      </x:c>
      <x:c r="B3024" s="96" t="str">
        <x:f>B2968</x:f>
        <x:v>B10이하</x:v>
      </x:c>
      <x:c r="C3024" s="97"/>
      <x:c r="D3024" s="98" t="s">
        <x:v>148</x:v>
      </x:c>
      <x:c r="E3024" s="99"/>
      <x:c r="F3024" s="99"/>
      <x:c r="G3024" s="99"/>
      <x:c r="H3024" s="99"/>
      <x:c r="I3024" s="99"/>
      <x:c r="J3024" s="99"/>
      <x:c r="K3024" s="99"/>
      <x:c r="L3024" s="99"/>
      <x:c r="M3024" s="99"/>
      <x:c r="N3024" s="100">
        <x:v>0.5</x:v>
      </x:c>
    </x:row>
    <x:row r="3025" spans="1:14" s="5" customFormat="1" ht="19.5" customHeight="1">
      <x:c r="A3025" s="101" t="s">
        <x:v>153</x:v>
      </x:c>
      <x:c r="B3025" s="101"/>
      <x:c r="C3025" s="102">
        <x:v>2</x:v>
      </x:c>
      <x:c r="D3025" s="103" t="s">
        <x:v>250</x:v>
      </x:c>
      <x:c r="E3025" s="104"/>
      <x:c r="F3025" s="104"/>
      <x:c r="G3025" s="104">
        <x:f>G3018</x:f>
        <x:v>189749</x:v>
      </x:c>
      <x:c r="H3025" s="104">
        <x:f>INT(C3025*G3025)</x:f>
        <x:v>379498</x:v>
      </x:c>
      <x:c r="I3025" s="104"/>
      <x:c r="J3025" s="104"/>
      <x:c r="K3025" s="104">
        <x:f t="shared" ref="K3025:L3028" si="498">SUM(E3025,G3025,I3025)</x:f>
        <x:v>189749</x:v>
      </x:c>
      <x:c r="L3025" s="104">
        <x:f t="shared" si="498"/>
        <x:v>379498</x:v>
      </x:c>
      <x:c r="M3025" s="104"/>
      <x:c r="N3025" s="100"/>
    </x:row>
    <x:row r="3026" spans="1:14" s="5" customFormat="1" ht="19.5" customHeight="1">
      <x:c r="A3026" s="101" t="s">
        <x:v>862</x:v>
      </x:c>
      <x:c r="B3026" s="101"/>
      <x:c r="C3026" s="102">
        <x:v>2</x:v>
      </x:c>
      <x:c r="D3026" s="103" t="s">
        <x:v>250</x:v>
      </x:c>
      <x:c r="E3026" s="104"/>
      <x:c r="F3026" s="104"/>
      <x:c r="G3026" s="104">
        <x:f>G3019</x:f>
        <x:v>148510</x:v>
      </x:c>
      <x:c r="H3026" s="104">
        <x:f>INT(C3026*G3026)</x:f>
        <x:v>297020</x:v>
      </x:c>
      <x:c r="I3026" s="104"/>
      <x:c r="J3026" s="104"/>
      <x:c r="K3026" s="104">
        <x:f t="shared" si="498"/>
        <x:v>148510</x:v>
      </x:c>
      <x:c r="L3026" s="104">
        <x:f t="shared" si="498"/>
        <x:v>297020</x:v>
      </x:c>
      <x:c r="M3026" s="104"/>
      <x:c r="N3026" s="100"/>
    </x:row>
    <x:row r="3027" spans="1:14" s="5" customFormat="1" ht="19.5" customHeight="1">
      <x:c r="A3027" s="101" t="s">
        <x:v>378</x:v>
      </x:c>
      <x:c r="B3027" s="101" t="s">
        <x:v>649</x:v>
      </x:c>
      <x:c r="C3027" s="102">
        <x:v>1</x:v>
      </x:c>
      <x:c r="D3027" s="103" t="s">
        <x:v>196</x:v>
      </x:c>
      <x:c r="E3027" s="104"/>
      <x:c r="F3027" s="104"/>
      <x:c r="G3027" s="104"/>
      <x:c r="H3027" s="104"/>
      <x:c r="I3027" s="104">
        <x:f>INT(SUM(H3025:H3026)*0.03)</x:f>
        <x:v>20295</x:v>
      </x:c>
      <x:c r="J3027" s="104">
        <x:f>INT(C3027*I3027)</x:f>
        <x:v>20295</x:v>
      </x:c>
      <x:c r="K3027" s="104">
        <x:f t="shared" si="498"/>
        <x:v>20295</x:v>
      </x:c>
      <x:c r="L3027" s="104">
        <x:f t="shared" si="498"/>
        <x:v>20295</x:v>
      </x:c>
      <x:c r="M3027" s="104"/>
      <x:c r="N3027" s="100"/>
    </x:row>
    <x:row r="3028" spans="1:14" s="5" customFormat="1" ht="19.5" customHeight="1">
      <x:c r="A3028" s="101" t="s">
        <x:v>859</x:v>
      </x:c>
      <x:c r="B3028" s="101" t="s">
        <x:v>150</x:v>
      </x:c>
      <x:c r="C3028" s="102">
        <x:v>8</x:v>
      </x:c>
      <x:c r="D3028" s="103" t="s">
        <x:v>151</x:v>
      </x:c>
      <x:c r="E3028" s="104">
        <x:f>E3021</x:f>
        <x:v>5642</x:v>
      </x:c>
      <x:c r="F3028" s="104">
        <x:f>INT(C3028*E3028)</x:f>
        <x:v>45136</x:v>
      </x:c>
      <x:c r="G3028" s="104">
        <x:f>G3021</x:f>
        <x:v>39645</x:v>
      </x:c>
      <x:c r="H3028" s="104">
        <x:f>INT(C3028*G3028)</x:f>
        <x:v>317160</x:v>
      </x:c>
      <x:c r="I3028" s="104">
        <x:f>I3021</x:f>
        <x:v>15520</x:v>
      </x:c>
      <x:c r="J3028" s="104">
        <x:f>INT(C3028*I3028)</x:f>
        <x:v>124160</x:v>
      </x:c>
      <x:c r="K3028" s="104">
        <x:f t="shared" si="498"/>
        <x:v>60807</x:v>
      </x:c>
      <x:c r="L3028" s="104">
        <x:f t="shared" si="498"/>
        <x:v>486456</x:v>
      </x:c>
      <x:c r="M3028" s="104"/>
      <x:c r="N3028" s="100"/>
    </x:row>
    <x:row r="3029" spans="1:14" s="5" customFormat="1" ht="19.5" customHeight="1">
      <x:c r="A3029" s="101" t="s">
        <x:v>533</x:v>
      </x:c>
      <x:c r="B3029" s="101"/>
      <x:c r="C3029" s="102"/>
      <x:c r="D3029" s="103"/>
      <x:c r="E3029" s="104"/>
      <x:c r="F3029" s="104">
        <x:f>SUM(F3025:F3028)</x:f>
        <x:v>45136</x:v>
      </x:c>
      <x:c r="G3029" s="104"/>
      <x:c r="H3029" s="104">
        <x:f>SUM(H3025:H3028)</x:f>
        <x:v>993678</x:v>
      </x:c>
      <x:c r="I3029" s="104"/>
      <x:c r="J3029" s="104">
        <x:f>SUM(J3025:J3028)</x:f>
        <x:v>144455</x:v>
      </x:c>
      <x:c r="K3029" s="104"/>
      <x:c r="L3029" s="104">
        <x:f>SUM(F3029,H3029,J3029)</x:f>
        <x:v>1183269</x:v>
      </x:c>
      <x:c r="M3029" s="104"/>
      <x:c r="N3029" s="100"/>
    </x:row>
    <x:row r="3030" spans="1:14" s="5" customFormat="1" ht="19.5" customHeight="1">
      <x:c r="A3030" s="105" t="s">
        <x:v>197</x:v>
      </x:c>
      <x:c r="B3030" s="105" t="s">
        <x:v>898</x:v>
      </x:c>
      <x:c r="C3030" s="106"/>
      <x:c r="D3030" s="107"/>
      <x:c r="E3030" s="108"/>
      <x:c r="F3030" s="108">
        <x:f>F3029/31</x:f>
        <x:v>1456</x:v>
      </x:c>
      <x:c r="G3030" s="108"/>
      <x:c r="H3030" s="108">
        <x:f>H3029/31</x:f>
        <x:v>32054.129032258064</x:v>
      </x:c>
      <x:c r="I3030" s="108"/>
      <x:c r="J3030" s="108">
        <x:f>J3029/31</x:f>
        <x:v>4659.8387096774195</x:v>
      </x:c>
      <x:c r="K3030" s="108"/>
      <x:c r="L3030" s="108">
        <x:f>F3030+H3030+J3030</x:f>
        <x:v>38169.967741935478</x:v>
      </x:c>
      <x:c r="M3030" s="108"/>
      <x:c r="N3030" s="100"/>
    </x:row>
    <x:row r="3031" spans="1:14" s="5" customFormat="1" ht="27" customHeight="1">
      <x:c r="A3031" s="113" t="s">
        <x:v>498</x:v>
      </x:c>
      <x:c r="B3031" s="96" t="str">
        <x:f>B2975</x:f>
        <x:v>B11~20</x:v>
      </x:c>
      <x:c r="C3031" s="97"/>
      <x:c r="D3031" s="98" t="s">
        <x:v>148</x:v>
      </x:c>
      <x:c r="E3031" s="99"/>
      <x:c r="F3031" s="99"/>
      <x:c r="G3031" s="99"/>
      <x:c r="H3031" s="99"/>
      <x:c r="I3031" s="99"/>
      <x:c r="J3031" s="99"/>
      <x:c r="K3031" s="99"/>
      <x:c r="L3031" s="99"/>
      <x:c r="M3031" s="99"/>
      <x:c r="N3031" s="100"/>
    </x:row>
    <x:row r="3032" spans="1:14" s="5" customFormat="1" ht="19.5" customHeight="1">
      <x:c r="A3032" s="101" t="s">
        <x:v>153</x:v>
      </x:c>
      <x:c r="B3032" s="101"/>
      <x:c r="C3032" s="102">
        <x:v>2</x:v>
      </x:c>
      <x:c r="D3032" s="103" t="s">
        <x:v>250</x:v>
      </x:c>
      <x:c r="E3032" s="104"/>
      <x:c r="F3032" s="104"/>
      <x:c r="G3032" s="104">
        <x:f>G3025</x:f>
        <x:v>189749</x:v>
      </x:c>
      <x:c r="H3032" s="104">
        <x:f>INT(C3032*G3032)</x:f>
        <x:v>379498</x:v>
      </x:c>
      <x:c r="I3032" s="104"/>
      <x:c r="J3032" s="104"/>
      <x:c r="K3032" s="104">
        <x:f t="shared" ref="K3032:L3035" si="499">SUM(E3032,G3032,I3032)</x:f>
        <x:v>189749</x:v>
      </x:c>
      <x:c r="L3032" s="104">
        <x:f t="shared" si="499"/>
        <x:v>379498</x:v>
      </x:c>
      <x:c r="M3032" s="104"/>
      <x:c r="N3032" s="100"/>
    </x:row>
    <x:row r="3033" spans="1:14" s="5" customFormat="1" ht="19.5" customHeight="1">
      <x:c r="A3033" s="101" t="s">
        <x:v>862</x:v>
      </x:c>
      <x:c r="B3033" s="101"/>
      <x:c r="C3033" s="102">
        <x:v>2</x:v>
      </x:c>
      <x:c r="D3033" s="103" t="s">
        <x:v>250</x:v>
      </x:c>
      <x:c r="E3033" s="104"/>
      <x:c r="F3033" s="104"/>
      <x:c r="G3033" s="104">
        <x:f>G3026</x:f>
        <x:v>148510</x:v>
      </x:c>
      <x:c r="H3033" s="104">
        <x:f>INT(C3033*G3033)</x:f>
        <x:v>297020</x:v>
      </x:c>
      <x:c r="I3033" s="104"/>
      <x:c r="J3033" s="104"/>
      <x:c r="K3033" s="104">
        <x:f t="shared" si="499"/>
        <x:v>148510</x:v>
      </x:c>
      <x:c r="L3033" s="104">
        <x:f t="shared" si="499"/>
        <x:v>297020</x:v>
      </x:c>
      <x:c r="M3033" s="104"/>
      <x:c r="N3033" s="100"/>
    </x:row>
    <x:row r="3034" spans="1:14" s="5" customFormat="1" ht="19.5" customHeight="1">
      <x:c r="A3034" s="101" t="s">
        <x:v>378</x:v>
      </x:c>
      <x:c r="B3034" s="101" t="s">
        <x:v>649</x:v>
      </x:c>
      <x:c r="C3034" s="102">
        <x:v>1</x:v>
      </x:c>
      <x:c r="D3034" s="103" t="s">
        <x:v>196</x:v>
      </x:c>
      <x:c r="E3034" s="104"/>
      <x:c r="F3034" s="104"/>
      <x:c r="G3034" s="104"/>
      <x:c r="H3034" s="104"/>
      <x:c r="I3034" s="104">
        <x:f>INT(SUM(H3032:H3033)*0.03)</x:f>
        <x:v>20295</x:v>
      </x:c>
      <x:c r="J3034" s="104">
        <x:f>INT(C3034*I3034)</x:f>
        <x:v>20295</x:v>
      </x:c>
      <x:c r="K3034" s="104">
        <x:f t="shared" si="499"/>
        <x:v>20295</x:v>
      </x:c>
      <x:c r="L3034" s="104">
        <x:f t="shared" si="499"/>
        <x:v>20295</x:v>
      </x:c>
      <x:c r="M3034" s="104"/>
      <x:c r="N3034" s="100"/>
    </x:row>
    <x:row r="3035" spans="1:14" s="5" customFormat="1" ht="19.5" customHeight="1">
      <x:c r="A3035" s="101" t="s">
        <x:v>859</x:v>
      </x:c>
      <x:c r="B3035" s="101" t="s">
        <x:v>150</x:v>
      </x:c>
      <x:c r="C3035" s="102">
        <x:v>8</x:v>
      </x:c>
      <x:c r="D3035" s="103" t="s">
        <x:v>151</x:v>
      </x:c>
      <x:c r="E3035" s="104">
        <x:f>E3028</x:f>
        <x:v>5642</x:v>
      </x:c>
      <x:c r="F3035" s="104">
        <x:f>INT(C3035*E3035)</x:f>
        <x:v>45136</x:v>
      </x:c>
      <x:c r="G3035" s="104">
        <x:f>G3028</x:f>
        <x:v>39645</x:v>
      </x:c>
      <x:c r="H3035" s="104">
        <x:f>INT(C3035*G3035)</x:f>
        <x:v>317160</x:v>
      </x:c>
      <x:c r="I3035" s="104">
        <x:f>I3028</x:f>
        <x:v>15520</x:v>
      </x:c>
      <x:c r="J3035" s="104">
        <x:f>INT(C3035*I3035)</x:f>
        <x:v>124160</x:v>
      </x:c>
      <x:c r="K3035" s="104">
        <x:f t="shared" si="499"/>
        <x:v>60807</x:v>
      </x:c>
      <x:c r="L3035" s="104">
        <x:f t="shared" si="499"/>
        <x:v>486456</x:v>
      </x:c>
      <x:c r="M3035" s="104"/>
      <x:c r="N3035" s="100"/>
    </x:row>
    <x:row r="3036" spans="1:14" s="5" customFormat="1" ht="19.5" customHeight="1">
      <x:c r="A3036" s="101" t="s">
        <x:v>533</x:v>
      </x:c>
      <x:c r="B3036" s="101"/>
      <x:c r="C3036" s="102"/>
      <x:c r="D3036" s="103"/>
      <x:c r="E3036" s="104"/>
      <x:c r="F3036" s="104">
        <x:f>SUM(F3032:F3035)</x:f>
        <x:v>45136</x:v>
      </x:c>
      <x:c r="G3036" s="104"/>
      <x:c r="H3036" s="104">
        <x:f>SUM(H3032:H3035)</x:f>
        <x:v>993678</x:v>
      </x:c>
      <x:c r="I3036" s="104"/>
      <x:c r="J3036" s="104">
        <x:f>SUM(J3032:J3035)</x:f>
        <x:v>144455</x:v>
      </x:c>
      <x:c r="K3036" s="104"/>
      <x:c r="L3036" s="104">
        <x:f>SUM(F3036,H3036,J3036)</x:f>
        <x:v>1183269</x:v>
      </x:c>
      <x:c r="M3036" s="104"/>
      <x:c r="N3036" s="100"/>
    </x:row>
    <x:row r="3037" spans="1:14" s="5" customFormat="1" ht="19.5" customHeight="1">
      <x:c r="A3037" s="105" t="s">
        <x:v>197</x:v>
      </x:c>
      <x:c r="B3037" s="105" t="s">
        <x:v>903</x:v>
      </x:c>
      <x:c r="C3037" s="106"/>
      <x:c r="D3037" s="107"/>
      <x:c r="E3037" s="108"/>
      <x:c r="F3037" s="108">
        <x:f>F3036/21</x:f>
        <x:v>2149.3333333333335</x:v>
      </x:c>
      <x:c r="G3037" s="108"/>
      <x:c r="H3037" s="108">
        <x:f>H3036/21</x:f>
        <x:v>47318</x:v>
      </x:c>
      <x:c r="I3037" s="108"/>
      <x:c r="J3037" s="108">
        <x:f>J3036/21</x:f>
        <x:v>6878.8095238095239</x:v>
      </x:c>
      <x:c r="K3037" s="108"/>
      <x:c r="L3037" s="108">
        <x:f>F3037+H3037+J3037</x:f>
        <x:v>56346.142857142862</x:v>
      </x:c>
      <x:c r="M3037" s="108"/>
      <x:c r="N3037" s="100"/>
    </x:row>
    <x:row r="3038" spans="1:14" s="5" customFormat="1" ht="27" customHeight="1">
      <x:c r="A3038" s="113" t="s">
        <x:v>1325</x:v>
      </x:c>
      <x:c r="B3038" s="96" t="str">
        <x:f>B2982</x:f>
        <x:v>B21~30</x:v>
      </x:c>
      <x:c r="C3038" s="97"/>
      <x:c r="D3038" s="98" t="s">
        <x:v>148</x:v>
      </x:c>
      <x:c r="E3038" s="99"/>
      <x:c r="F3038" s="99"/>
      <x:c r="G3038" s="99"/>
      <x:c r="H3038" s="99"/>
      <x:c r="I3038" s="99"/>
      <x:c r="J3038" s="99"/>
      <x:c r="K3038" s="99"/>
      <x:c r="L3038" s="99"/>
      <x:c r="M3038" s="99"/>
      <x:c r="N3038" s="100"/>
    </x:row>
    <x:row r="3039" spans="1:14" s="5" customFormat="1" ht="19.5" customHeight="1">
      <x:c r="A3039" s="101" t="s">
        <x:v>153</x:v>
      </x:c>
      <x:c r="B3039" s="101"/>
      <x:c r="C3039" s="102">
        <x:v>2</x:v>
      </x:c>
      <x:c r="D3039" s="103" t="s">
        <x:v>250</x:v>
      </x:c>
      <x:c r="E3039" s="104"/>
      <x:c r="F3039" s="104"/>
      <x:c r="G3039" s="104">
        <x:f>G3032</x:f>
        <x:v>189749</x:v>
      </x:c>
      <x:c r="H3039" s="104">
        <x:f>INT(C3039*G3039)</x:f>
        <x:v>379498</x:v>
      </x:c>
      <x:c r="I3039" s="104"/>
      <x:c r="J3039" s="104"/>
      <x:c r="K3039" s="104">
        <x:f t="shared" ref="K3039:L3042" si="500">SUM(E3039,G3039,I3039)</x:f>
        <x:v>189749</x:v>
      </x:c>
      <x:c r="L3039" s="104">
        <x:f t="shared" si="500"/>
        <x:v>379498</x:v>
      </x:c>
      <x:c r="M3039" s="104"/>
      <x:c r="N3039" s="100"/>
    </x:row>
    <x:row r="3040" spans="1:14" s="5" customFormat="1" ht="19.5" customHeight="1">
      <x:c r="A3040" s="101" t="s">
        <x:v>862</x:v>
      </x:c>
      <x:c r="B3040" s="101"/>
      <x:c r="C3040" s="102">
        <x:v>2</x:v>
      </x:c>
      <x:c r="D3040" s="103" t="s">
        <x:v>250</x:v>
      </x:c>
      <x:c r="E3040" s="104"/>
      <x:c r="F3040" s="104"/>
      <x:c r="G3040" s="104">
        <x:f>G3033</x:f>
        <x:v>148510</x:v>
      </x:c>
      <x:c r="H3040" s="104">
        <x:f>INT(C3040*G3040)</x:f>
        <x:v>297020</x:v>
      </x:c>
      <x:c r="I3040" s="104"/>
      <x:c r="J3040" s="104"/>
      <x:c r="K3040" s="104">
        <x:f t="shared" si="500"/>
        <x:v>148510</x:v>
      </x:c>
      <x:c r="L3040" s="104">
        <x:f t="shared" si="500"/>
        <x:v>297020</x:v>
      </x:c>
      <x:c r="M3040" s="104"/>
      <x:c r="N3040" s="100"/>
    </x:row>
    <x:row r="3041" spans="1:14" s="5" customFormat="1" ht="19.5" customHeight="1">
      <x:c r="A3041" s="101" t="s">
        <x:v>378</x:v>
      </x:c>
      <x:c r="B3041" s="101" t="s">
        <x:v>649</x:v>
      </x:c>
      <x:c r="C3041" s="102">
        <x:v>1</x:v>
      </x:c>
      <x:c r="D3041" s="103" t="s">
        <x:v>196</x:v>
      </x:c>
      <x:c r="E3041" s="104"/>
      <x:c r="F3041" s="104"/>
      <x:c r="G3041" s="104"/>
      <x:c r="H3041" s="104"/>
      <x:c r="I3041" s="104">
        <x:f>INT(SUM(H3039:H3040)*0.03)</x:f>
        <x:v>20295</x:v>
      </x:c>
      <x:c r="J3041" s="104">
        <x:f>INT(C3041*I3041)</x:f>
        <x:v>20295</x:v>
      </x:c>
      <x:c r="K3041" s="104">
        <x:f t="shared" si="500"/>
        <x:v>20295</x:v>
      </x:c>
      <x:c r="L3041" s="104">
        <x:f t="shared" si="500"/>
        <x:v>20295</x:v>
      </x:c>
      <x:c r="M3041" s="104"/>
      <x:c r="N3041" s="100"/>
    </x:row>
    <x:row r="3042" spans="1:14" s="5" customFormat="1" ht="19.5" customHeight="1">
      <x:c r="A3042" s="101" t="s">
        <x:v>859</x:v>
      </x:c>
      <x:c r="B3042" s="101" t="s">
        <x:v>150</x:v>
      </x:c>
      <x:c r="C3042" s="102">
        <x:v>8</x:v>
      </x:c>
      <x:c r="D3042" s="103" t="s">
        <x:v>151</x:v>
      </x:c>
      <x:c r="E3042" s="104">
        <x:f>E3035</x:f>
        <x:v>5642</x:v>
      </x:c>
      <x:c r="F3042" s="104">
        <x:f>INT(C3042*E3042)</x:f>
        <x:v>45136</x:v>
      </x:c>
      <x:c r="G3042" s="104">
        <x:f>G3035</x:f>
        <x:v>39645</x:v>
      </x:c>
      <x:c r="H3042" s="104">
        <x:f>INT(C3042*G3042)</x:f>
        <x:v>317160</x:v>
      </x:c>
      <x:c r="I3042" s="104">
        <x:f>I3035</x:f>
        <x:v>15520</x:v>
      </x:c>
      <x:c r="J3042" s="104">
        <x:f>INT(C3042*I3042)</x:f>
        <x:v>124160</x:v>
      </x:c>
      <x:c r="K3042" s="104">
        <x:f t="shared" si="500"/>
        <x:v>60807</x:v>
      </x:c>
      <x:c r="L3042" s="104">
        <x:f t="shared" si="500"/>
        <x:v>486456</x:v>
      </x:c>
      <x:c r="M3042" s="104"/>
      <x:c r="N3042" s="100"/>
    </x:row>
    <x:row r="3043" spans="1:14" s="5" customFormat="1" ht="19.5" customHeight="1">
      <x:c r="A3043" s="101" t="s">
        <x:v>533</x:v>
      </x:c>
      <x:c r="B3043" s="101"/>
      <x:c r="C3043" s="102"/>
      <x:c r="D3043" s="103"/>
      <x:c r="E3043" s="104"/>
      <x:c r="F3043" s="104">
        <x:f>SUM(F3039:F3042)</x:f>
        <x:v>45136</x:v>
      </x:c>
      <x:c r="G3043" s="104"/>
      <x:c r="H3043" s="104">
        <x:f>SUM(H3039:H3042)</x:f>
        <x:v>993678</x:v>
      </x:c>
      <x:c r="I3043" s="104"/>
      <x:c r="J3043" s="104">
        <x:f>SUM(J3039:J3042)</x:f>
        <x:v>144455</x:v>
      </x:c>
      <x:c r="K3043" s="104"/>
      <x:c r="L3043" s="104">
        <x:f>SUM(F3043,H3043,J3043)</x:f>
        <x:v>1183269</x:v>
      </x:c>
      <x:c r="M3043" s="104"/>
      <x:c r="N3043" s="100"/>
    </x:row>
    <x:row r="3044" spans="1:14" s="5" customFormat="1" ht="19.5" customHeight="1">
      <x:c r="A3044" s="105" t="s">
        <x:v>197</x:v>
      </x:c>
      <x:c r="B3044" s="105" t="s">
        <x:v>704</x:v>
      </x:c>
      <x:c r="C3044" s="106"/>
      <x:c r="D3044" s="107"/>
      <x:c r="E3044" s="108"/>
      <x:c r="F3044" s="108">
        <x:f>F3043/16</x:f>
        <x:v>2821</x:v>
      </x:c>
      <x:c r="G3044" s="108"/>
      <x:c r="H3044" s="108">
        <x:f>H3043/16</x:f>
        <x:v>62104.875</x:v>
      </x:c>
      <x:c r="I3044" s="108"/>
      <x:c r="J3044" s="108">
        <x:f>J3043/16</x:f>
        <x:v>9028.4375</x:v>
      </x:c>
      <x:c r="K3044" s="108"/>
      <x:c r="L3044" s="108">
        <x:f>F3044+H3044+J3044</x:f>
        <x:v>73954.3125</x:v>
      </x:c>
      <x:c r="M3044" s="108"/>
      <x:c r="N3044" s="100"/>
    </x:row>
    <x:row r="3045" spans="1:14" s="5" customFormat="1" ht="27" customHeight="1">
      <x:c r="A3045" s="113" t="s">
        <x:v>1275</x:v>
      </x:c>
      <x:c r="B3045" s="96" t="str">
        <x:f>B2989</x:f>
        <x:v>B31~40</x:v>
      </x:c>
      <x:c r="C3045" s="97"/>
      <x:c r="D3045" s="98" t="s">
        <x:v>148</x:v>
      </x:c>
      <x:c r="E3045" s="99"/>
      <x:c r="F3045" s="99"/>
      <x:c r="G3045" s="99"/>
      <x:c r="H3045" s="99"/>
      <x:c r="I3045" s="99"/>
      <x:c r="J3045" s="99"/>
      <x:c r="K3045" s="99"/>
      <x:c r="L3045" s="99"/>
      <x:c r="M3045" s="99"/>
      <x:c r="N3045" s="100"/>
    </x:row>
    <x:row r="3046" spans="1:14" s="5" customFormat="1" ht="19.5" customHeight="1">
      <x:c r="A3046" s="101" t="s">
        <x:v>153</x:v>
      </x:c>
      <x:c r="B3046" s="101"/>
      <x:c r="C3046" s="102">
        <x:v>2</x:v>
      </x:c>
      <x:c r="D3046" s="103" t="s">
        <x:v>250</x:v>
      </x:c>
      <x:c r="E3046" s="104"/>
      <x:c r="F3046" s="104"/>
      <x:c r="G3046" s="104">
        <x:f>G3039</x:f>
        <x:v>189749</x:v>
      </x:c>
      <x:c r="H3046" s="104">
        <x:f>INT(C3046*G3046)</x:f>
        <x:v>379498</x:v>
      </x:c>
      <x:c r="I3046" s="104"/>
      <x:c r="J3046" s="104"/>
      <x:c r="K3046" s="104">
        <x:f t="shared" ref="K3046:L3049" si="501">SUM(E3046,G3046,I3046)</x:f>
        <x:v>189749</x:v>
      </x:c>
      <x:c r="L3046" s="104">
        <x:f t="shared" si="501"/>
        <x:v>379498</x:v>
      </x:c>
      <x:c r="M3046" s="104"/>
      <x:c r="N3046" s="100"/>
    </x:row>
    <x:row r="3047" spans="1:14" s="5" customFormat="1" ht="19.5" customHeight="1">
      <x:c r="A3047" s="101" t="s">
        <x:v>862</x:v>
      </x:c>
      <x:c r="B3047" s="101"/>
      <x:c r="C3047" s="102">
        <x:v>2</x:v>
      </x:c>
      <x:c r="D3047" s="103" t="s">
        <x:v>250</x:v>
      </x:c>
      <x:c r="E3047" s="104"/>
      <x:c r="F3047" s="104"/>
      <x:c r="G3047" s="104">
        <x:f>G3040</x:f>
        <x:v>148510</x:v>
      </x:c>
      <x:c r="H3047" s="104">
        <x:f>INT(C3047*G3047)</x:f>
        <x:v>297020</x:v>
      </x:c>
      <x:c r="I3047" s="104"/>
      <x:c r="J3047" s="104"/>
      <x:c r="K3047" s="104">
        <x:f t="shared" si="501"/>
        <x:v>148510</x:v>
      </x:c>
      <x:c r="L3047" s="104">
        <x:f t="shared" si="501"/>
        <x:v>297020</x:v>
      </x:c>
      <x:c r="M3047" s="104"/>
      <x:c r="N3047" s="100"/>
    </x:row>
    <x:row r="3048" spans="1:14" s="5" customFormat="1" ht="19.5" customHeight="1">
      <x:c r="A3048" s="101" t="s">
        <x:v>378</x:v>
      </x:c>
      <x:c r="B3048" s="101" t="s">
        <x:v>649</x:v>
      </x:c>
      <x:c r="C3048" s="102">
        <x:v>1</x:v>
      </x:c>
      <x:c r="D3048" s="103" t="s">
        <x:v>196</x:v>
      </x:c>
      <x:c r="E3048" s="104"/>
      <x:c r="F3048" s="104"/>
      <x:c r="G3048" s="104"/>
      <x:c r="H3048" s="104"/>
      <x:c r="I3048" s="104">
        <x:f>INT(SUM(H3046:H3047)*0.03)</x:f>
        <x:v>20295</x:v>
      </x:c>
      <x:c r="J3048" s="104">
        <x:f>INT(C3048*I3048)</x:f>
        <x:v>20295</x:v>
      </x:c>
      <x:c r="K3048" s="104">
        <x:f t="shared" si="501"/>
        <x:v>20295</x:v>
      </x:c>
      <x:c r="L3048" s="104">
        <x:f t="shared" si="501"/>
        <x:v>20295</x:v>
      </x:c>
      <x:c r="M3048" s="104"/>
      <x:c r="N3048" s="100"/>
    </x:row>
    <x:row r="3049" spans="1:14" s="5" customFormat="1" ht="19.5" customHeight="1">
      <x:c r="A3049" s="101" t="s">
        <x:v>859</x:v>
      </x:c>
      <x:c r="B3049" s="101" t="s">
        <x:v>150</x:v>
      </x:c>
      <x:c r="C3049" s="102">
        <x:v>8</x:v>
      </x:c>
      <x:c r="D3049" s="103" t="s">
        <x:v>151</x:v>
      </x:c>
      <x:c r="E3049" s="104">
        <x:f>E3042</x:f>
        <x:v>5642</x:v>
      </x:c>
      <x:c r="F3049" s="104">
        <x:f>INT(C3049*E3049)</x:f>
        <x:v>45136</x:v>
      </x:c>
      <x:c r="G3049" s="104">
        <x:f>G3042</x:f>
        <x:v>39645</x:v>
      </x:c>
      <x:c r="H3049" s="104">
        <x:f>INT(C3049*G3049)</x:f>
        <x:v>317160</x:v>
      </x:c>
      <x:c r="I3049" s="104">
        <x:f>I3042</x:f>
        <x:v>15520</x:v>
      </x:c>
      <x:c r="J3049" s="104">
        <x:f>INT(C3049*I3049)</x:f>
        <x:v>124160</x:v>
      </x:c>
      <x:c r="K3049" s="104">
        <x:f t="shared" si="501"/>
        <x:v>60807</x:v>
      </x:c>
      <x:c r="L3049" s="104">
        <x:f t="shared" si="501"/>
        <x:v>486456</x:v>
      </x:c>
      <x:c r="M3049" s="104"/>
      <x:c r="N3049" s="100"/>
    </x:row>
    <x:row r="3050" spans="1:14" s="5" customFormat="1" ht="19.5" customHeight="1">
      <x:c r="A3050" s="101" t="s">
        <x:v>533</x:v>
      </x:c>
      <x:c r="B3050" s="101"/>
      <x:c r="C3050" s="102"/>
      <x:c r="D3050" s="103"/>
      <x:c r="E3050" s="104"/>
      <x:c r="F3050" s="104">
        <x:f>SUM(F3046:F3049)</x:f>
        <x:v>45136</x:v>
      </x:c>
      <x:c r="G3050" s="104"/>
      <x:c r="H3050" s="104">
        <x:f>SUM(H3046:H3049)</x:f>
        <x:v>993678</x:v>
      </x:c>
      <x:c r="I3050" s="104"/>
      <x:c r="J3050" s="104">
        <x:f>SUM(J3046:J3049)</x:f>
        <x:v>144455</x:v>
      </x:c>
      <x:c r="K3050" s="104"/>
      <x:c r="L3050" s="104">
        <x:f>SUM(F3050,H3050,J3050)</x:f>
        <x:v>1183269</x:v>
      </x:c>
      <x:c r="M3050" s="104"/>
      <x:c r="N3050" s="100"/>
    </x:row>
    <x:row r="3051" spans="1:14" s="5" customFormat="1" ht="19.5" customHeight="1">
      <x:c r="A3051" s="105" t="s">
        <x:v>197</x:v>
      </x:c>
      <x:c r="B3051" s="105" t="s">
        <x:v>710</x:v>
      </x:c>
      <x:c r="C3051" s="106"/>
      <x:c r="D3051" s="107"/>
      <x:c r="E3051" s="108"/>
      <x:c r="F3051" s="108">
        <x:f>F3050/12</x:f>
        <x:v>3761.3333333333335</x:v>
      </x:c>
      <x:c r="G3051" s="108"/>
      <x:c r="H3051" s="108">
        <x:f>H3050/12</x:f>
        <x:v>82806.5</x:v>
      </x:c>
      <x:c r="I3051" s="108"/>
      <x:c r="J3051" s="108">
        <x:f>J3050/12</x:f>
        <x:v>12037.916666666666</x:v>
      </x:c>
      <x:c r="K3051" s="108"/>
      <x:c r="L3051" s="108">
        <x:f>F3051+H3051+J3051</x:f>
        <x:v>98605.75</x:v>
      </x:c>
      <x:c r="M3051" s="108"/>
      <x:c r="N3051" s="100"/>
    </x:row>
    <x:row r="3052" spans="1:14" s="5" customFormat="1" ht="27" customHeight="1">
      <x:c r="A3052" s="113" t="s">
        <x:v>1366</x:v>
      </x:c>
      <x:c r="B3052" s="96" t="str">
        <x:f>B2996</x:f>
        <x:v>B41~50</x:v>
      </x:c>
      <x:c r="C3052" s="97"/>
      <x:c r="D3052" s="98" t="s">
        <x:v>148</x:v>
      </x:c>
      <x:c r="E3052" s="99"/>
      <x:c r="F3052" s="99"/>
      <x:c r="G3052" s="99"/>
      <x:c r="H3052" s="99"/>
      <x:c r="I3052" s="99"/>
      <x:c r="J3052" s="99"/>
      <x:c r="K3052" s="99"/>
      <x:c r="L3052" s="99"/>
      <x:c r="M3052" s="99"/>
      <x:c r="N3052" s="100"/>
    </x:row>
    <x:row r="3053" spans="1:14" s="5" customFormat="1" ht="19.5" customHeight="1">
      <x:c r="A3053" s="101" t="s">
        <x:v>153</x:v>
      </x:c>
      <x:c r="B3053" s="101"/>
      <x:c r="C3053" s="102">
        <x:v>2</x:v>
      </x:c>
      <x:c r="D3053" s="103" t="s">
        <x:v>250</x:v>
      </x:c>
      <x:c r="E3053" s="104"/>
      <x:c r="F3053" s="104"/>
      <x:c r="G3053" s="104">
        <x:f>G3046</x:f>
        <x:v>189749</x:v>
      </x:c>
      <x:c r="H3053" s="104">
        <x:f>INT(C3053*G3053)</x:f>
        <x:v>379498</x:v>
      </x:c>
      <x:c r="I3053" s="104"/>
      <x:c r="J3053" s="104"/>
      <x:c r="K3053" s="104">
        <x:f t="shared" ref="K3053:L3056" si="502">SUM(E3053,G3053,I3053)</x:f>
        <x:v>189749</x:v>
      </x:c>
      <x:c r="L3053" s="104">
        <x:f t="shared" si="502"/>
        <x:v>379498</x:v>
      </x:c>
      <x:c r="M3053" s="104"/>
      <x:c r="N3053" s="100"/>
    </x:row>
    <x:row r="3054" spans="1:14" s="5" customFormat="1" ht="19.5" customHeight="1">
      <x:c r="A3054" s="101" t="s">
        <x:v>862</x:v>
      </x:c>
      <x:c r="B3054" s="101"/>
      <x:c r="C3054" s="102">
        <x:v>2</x:v>
      </x:c>
      <x:c r="D3054" s="103" t="s">
        <x:v>250</x:v>
      </x:c>
      <x:c r="E3054" s="104"/>
      <x:c r="F3054" s="104"/>
      <x:c r="G3054" s="104">
        <x:f>G3047</x:f>
        <x:v>148510</x:v>
      </x:c>
      <x:c r="H3054" s="104">
        <x:f>INT(C3054*G3054)</x:f>
        <x:v>297020</x:v>
      </x:c>
      <x:c r="I3054" s="104"/>
      <x:c r="J3054" s="104"/>
      <x:c r="K3054" s="104">
        <x:f t="shared" si="502"/>
        <x:v>148510</x:v>
      </x:c>
      <x:c r="L3054" s="104">
        <x:f t="shared" si="502"/>
        <x:v>297020</x:v>
      </x:c>
      <x:c r="M3054" s="104"/>
      <x:c r="N3054" s="100"/>
    </x:row>
    <x:row r="3055" spans="1:14" s="5" customFormat="1" ht="19.5" customHeight="1">
      <x:c r="A3055" s="101" t="s">
        <x:v>378</x:v>
      </x:c>
      <x:c r="B3055" s="101" t="s">
        <x:v>649</x:v>
      </x:c>
      <x:c r="C3055" s="102">
        <x:v>1</x:v>
      </x:c>
      <x:c r="D3055" s="103" t="s">
        <x:v>196</x:v>
      </x:c>
      <x:c r="E3055" s="104"/>
      <x:c r="F3055" s="104"/>
      <x:c r="G3055" s="104"/>
      <x:c r="H3055" s="104"/>
      <x:c r="I3055" s="104">
        <x:f>INT(SUM(H3053:H3054)*0.03)</x:f>
        <x:v>20295</x:v>
      </x:c>
      <x:c r="J3055" s="104">
        <x:f>INT(C3055*I3055)</x:f>
        <x:v>20295</x:v>
      </x:c>
      <x:c r="K3055" s="104">
        <x:f t="shared" si="502"/>
        <x:v>20295</x:v>
      </x:c>
      <x:c r="L3055" s="104">
        <x:f t="shared" si="502"/>
        <x:v>20295</x:v>
      </x:c>
      <x:c r="M3055" s="104"/>
      <x:c r="N3055" s="100"/>
    </x:row>
    <x:row r="3056" spans="1:14" s="5" customFormat="1" ht="19.5" customHeight="1">
      <x:c r="A3056" s="101" t="s">
        <x:v>859</x:v>
      </x:c>
      <x:c r="B3056" s="101" t="s">
        <x:v>150</x:v>
      </x:c>
      <x:c r="C3056" s="102">
        <x:v>8</x:v>
      </x:c>
      <x:c r="D3056" s="103" t="s">
        <x:v>151</x:v>
      </x:c>
      <x:c r="E3056" s="104">
        <x:f>E3049</x:f>
        <x:v>5642</x:v>
      </x:c>
      <x:c r="F3056" s="104">
        <x:f>INT(C3056*E3056)</x:f>
        <x:v>45136</x:v>
      </x:c>
      <x:c r="G3056" s="104">
        <x:f>G3049</x:f>
        <x:v>39645</x:v>
      </x:c>
      <x:c r="H3056" s="104">
        <x:f>INT(C3056*G3056)</x:f>
        <x:v>317160</x:v>
      </x:c>
      <x:c r="I3056" s="104">
        <x:f>I3049</x:f>
        <x:v>15520</x:v>
      </x:c>
      <x:c r="J3056" s="104">
        <x:f>INT(C3056*I3056)</x:f>
        <x:v>124160</x:v>
      </x:c>
      <x:c r="K3056" s="104">
        <x:f t="shared" si="502"/>
        <x:v>60807</x:v>
      </x:c>
      <x:c r="L3056" s="104">
        <x:f t="shared" si="502"/>
        <x:v>486456</x:v>
      </x:c>
      <x:c r="M3056" s="104"/>
      <x:c r="N3056" s="100"/>
    </x:row>
    <x:row r="3057" spans="1:14" s="5" customFormat="1" ht="19.5" customHeight="1">
      <x:c r="A3057" s="101" t="s">
        <x:v>533</x:v>
      </x:c>
      <x:c r="B3057" s="101"/>
      <x:c r="C3057" s="102"/>
      <x:c r="D3057" s="103"/>
      <x:c r="E3057" s="104"/>
      <x:c r="F3057" s="104">
        <x:f>SUM(F3053:F3056)</x:f>
        <x:v>45136</x:v>
      </x:c>
      <x:c r="G3057" s="104"/>
      <x:c r="H3057" s="104">
        <x:f>SUM(H3053:H3056)</x:f>
        <x:v>993678</x:v>
      </x:c>
      <x:c r="I3057" s="104"/>
      <x:c r="J3057" s="104">
        <x:f>SUM(J3053:J3056)</x:f>
        <x:v>144455</x:v>
      </x:c>
      <x:c r="K3057" s="104"/>
      <x:c r="L3057" s="104">
        <x:f>SUM(F3057,H3057,J3057)</x:f>
        <x:v>1183269</x:v>
      </x:c>
      <x:c r="M3057" s="104"/>
      <x:c r="N3057" s="100"/>
    </x:row>
    <x:row r="3058" spans="1:14" s="5" customFormat="1" ht="19.5" customHeight="1">
      <x:c r="A3058" s="105" t="s">
        <x:v>197</x:v>
      </x:c>
      <x:c r="B3058" s="105" t="s">
        <x:v>900</x:v>
      </x:c>
      <x:c r="C3058" s="106"/>
      <x:c r="D3058" s="107"/>
      <x:c r="E3058" s="108"/>
      <x:c r="F3058" s="108">
        <x:f>F3057/10</x:f>
        <x:v>4513.6000000000004</x:v>
      </x:c>
      <x:c r="G3058" s="108"/>
      <x:c r="H3058" s="108">
        <x:f>H3057/10</x:f>
        <x:v>99367.800000000003</x:v>
      </x:c>
      <x:c r="I3058" s="108"/>
      <x:c r="J3058" s="108">
        <x:f>J3057/10</x:f>
        <x:v>14445.5</x:v>
      </x:c>
      <x:c r="K3058" s="108"/>
      <x:c r="L3058" s="108">
        <x:f>F3058+H3058+J3058</x:f>
        <x:v>118326.90000000001</x:v>
      </x:c>
      <x:c r="M3058" s="108"/>
      <x:c r="N3058" s="100"/>
    </x:row>
    <x:row r="3059" spans="1:14" s="5" customFormat="1" ht="27" customHeight="1">
      <x:c r="A3059" s="113" t="s">
        <x:v>336</x:v>
      </x:c>
      <x:c r="B3059" s="96" t="str">
        <x:f>B3003</x:f>
        <x:v>B51~60</x:v>
      </x:c>
      <x:c r="C3059" s="97"/>
      <x:c r="D3059" s="98" t="s">
        <x:v>148</x:v>
      </x:c>
      <x:c r="E3059" s="99"/>
      <x:c r="F3059" s="99"/>
      <x:c r="G3059" s="99"/>
      <x:c r="H3059" s="99"/>
      <x:c r="I3059" s="99"/>
      <x:c r="J3059" s="99"/>
      <x:c r="K3059" s="99"/>
      <x:c r="L3059" s="99"/>
      <x:c r="M3059" s="99"/>
      <x:c r="N3059" s="100"/>
    </x:row>
    <x:row r="3060" spans="1:14" s="5" customFormat="1" ht="19.5" customHeight="1">
      <x:c r="A3060" s="101" t="s">
        <x:v>153</x:v>
      </x:c>
      <x:c r="B3060" s="101"/>
      <x:c r="C3060" s="102">
        <x:v>2</x:v>
      </x:c>
      <x:c r="D3060" s="103" t="s">
        <x:v>250</x:v>
      </x:c>
      <x:c r="E3060" s="104"/>
      <x:c r="F3060" s="104"/>
      <x:c r="G3060" s="104">
        <x:f>G3053</x:f>
        <x:v>189749</x:v>
      </x:c>
      <x:c r="H3060" s="104">
        <x:f>INT(C3060*G3060)</x:f>
        <x:v>379498</x:v>
      </x:c>
      <x:c r="I3060" s="104"/>
      <x:c r="J3060" s="104"/>
      <x:c r="K3060" s="104">
        <x:f t="shared" ref="K3060:L3063" si="503">SUM(E3060,G3060,I3060)</x:f>
        <x:v>189749</x:v>
      </x:c>
      <x:c r="L3060" s="104">
        <x:f t="shared" si="503"/>
        <x:v>379498</x:v>
      </x:c>
      <x:c r="M3060" s="104"/>
      <x:c r="N3060" s="100"/>
    </x:row>
    <x:row r="3061" spans="1:14" s="5" customFormat="1" ht="19.5" customHeight="1">
      <x:c r="A3061" s="101" t="s">
        <x:v>862</x:v>
      </x:c>
      <x:c r="B3061" s="101"/>
      <x:c r="C3061" s="102">
        <x:v>2</x:v>
      </x:c>
      <x:c r="D3061" s="103" t="s">
        <x:v>250</x:v>
      </x:c>
      <x:c r="E3061" s="104"/>
      <x:c r="F3061" s="104"/>
      <x:c r="G3061" s="104">
        <x:f>G3054</x:f>
        <x:v>148510</x:v>
      </x:c>
      <x:c r="H3061" s="104">
        <x:f>INT(C3061*G3061)</x:f>
        <x:v>297020</x:v>
      </x:c>
      <x:c r="I3061" s="104"/>
      <x:c r="J3061" s="104"/>
      <x:c r="K3061" s="104">
        <x:f t="shared" si="503"/>
        <x:v>148510</x:v>
      </x:c>
      <x:c r="L3061" s="104">
        <x:f t="shared" si="503"/>
        <x:v>297020</x:v>
      </x:c>
      <x:c r="M3061" s="104"/>
      <x:c r="N3061" s="100"/>
    </x:row>
    <x:row r="3062" spans="1:14" s="5" customFormat="1" ht="19.5" customHeight="1">
      <x:c r="A3062" s="101" t="s">
        <x:v>378</x:v>
      </x:c>
      <x:c r="B3062" s="101" t="s">
        <x:v>649</x:v>
      </x:c>
      <x:c r="C3062" s="102">
        <x:v>1</x:v>
      </x:c>
      <x:c r="D3062" s="103" t="s">
        <x:v>196</x:v>
      </x:c>
      <x:c r="E3062" s="104"/>
      <x:c r="F3062" s="104"/>
      <x:c r="G3062" s="104"/>
      <x:c r="H3062" s="104"/>
      <x:c r="I3062" s="104">
        <x:f>INT(SUM(H3060:H3061)*0.025)</x:f>
        <x:v>16912</x:v>
      </x:c>
      <x:c r="J3062" s="104">
        <x:f>INT(C3062*I3062)</x:f>
        <x:v>16912</x:v>
      </x:c>
      <x:c r="K3062" s="104">
        <x:f t="shared" si="503"/>
        <x:v>16912</x:v>
      </x:c>
      <x:c r="L3062" s="104">
        <x:f t="shared" si="503"/>
        <x:v>16912</x:v>
      </x:c>
      <x:c r="M3062" s="104"/>
      <x:c r="N3062" s="100"/>
    </x:row>
    <x:row r="3063" spans="1:14" s="5" customFormat="1" ht="19.5" customHeight="1">
      <x:c r="A3063" s="101" t="s">
        <x:v>859</x:v>
      </x:c>
      <x:c r="B3063" s="101" t="s">
        <x:v>150</x:v>
      </x:c>
      <x:c r="C3063" s="102">
        <x:v>8</x:v>
      </x:c>
      <x:c r="D3063" s="103" t="s">
        <x:v>151</x:v>
      </x:c>
      <x:c r="E3063" s="104">
        <x:f>E3056</x:f>
        <x:v>5642</x:v>
      </x:c>
      <x:c r="F3063" s="104">
        <x:f>INT(C3063*E3063)</x:f>
        <x:v>45136</x:v>
      </x:c>
      <x:c r="G3063" s="104">
        <x:f>G3056</x:f>
        <x:v>39645</x:v>
      </x:c>
      <x:c r="H3063" s="104">
        <x:f>INT(C3063*G3063)</x:f>
        <x:v>317160</x:v>
      </x:c>
      <x:c r="I3063" s="104">
        <x:f>I3056</x:f>
        <x:v>15520</x:v>
      </x:c>
      <x:c r="J3063" s="104">
        <x:f>INT(C3063*I3063)</x:f>
        <x:v>124160</x:v>
      </x:c>
      <x:c r="K3063" s="104">
        <x:f t="shared" si="503"/>
        <x:v>60807</x:v>
      </x:c>
      <x:c r="L3063" s="104">
        <x:f t="shared" si="503"/>
        <x:v>486456</x:v>
      </x:c>
      <x:c r="M3063" s="104"/>
      <x:c r="N3063" s="100"/>
    </x:row>
    <x:row r="3064" spans="1:14" s="5" customFormat="1" ht="19.5" customHeight="1">
      <x:c r="A3064" s="101" t="s">
        <x:v>533</x:v>
      </x:c>
      <x:c r="B3064" s="101"/>
      <x:c r="C3064" s="102"/>
      <x:c r="D3064" s="103"/>
      <x:c r="E3064" s="104"/>
      <x:c r="F3064" s="104">
        <x:f>SUM(F3060:F3063)</x:f>
        <x:v>45136</x:v>
      </x:c>
      <x:c r="G3064" s="104"/>
      <x:c r="H3064" s="104">
        <x:f>SUM(H3060:H3063)</x:f>
        <x:v>993678</x:v>
      </x:c>
      <x:c r="I3064" s="104"/>
      <x:c r="J3064" s="104">
        <x:f>SUM(J3060:J3063)</x:f>
        <x:v>141072</x:v>
      </x:c>
      <x:c r="K3064" s="104"/>
      <x:c r="L3064" s="104">
        <x:f>SUM(F3064,H3064,J3064)</x:f>
        <x:v>1179886</x:v>
      </x:c>
      <x:c r="M3064" s="104"/>
      <x:c r="N3064" s="100"/>
    </x:row>
    <x:row r="3065" spans="1:14" s="5" customFormat="1" ht="19.5" customHeight="1">
      <x:c r="A3065" s="105" t="s">
        <x:v>197</x:v>
      </x:c>
      <x:c r="B3065" s="105" t="s">
        <x:v>850</x:v>
      </x:c>
      <x:c r="C3065" s="106"/>
      <x:c r="D3065" s="107"/>
      <x:c r="E3065" s="108"/>
      <x:c r="F3065" s="108">
        <x:f>F3064/8</x:f>
        <x:v>5642</x:v>
      </x:c>
      <x:c r="G3065" s="108"/>
      <x:c r="H3065" s="108">
        <x:f>H3064/8</x:f>
        <x:v>124209.75</x:v>
      </x:c>
      <x:c r="I3065" s="108"/>
      <x:c r="J3065" s="108">
        <x:f>J3064/8</x:f>
        <x:v>17634</x:v>
      </x:c>
      <x:c r="K3065" s="108"/>
      <x:c r="L3065" s="108">
        <x:f>F3065+H3065+J3065</x:f>
        <x:v>147485.75</x:v>
      </x:c>
      <x:c r="M3065" s="108"/>
      <x:c r="N3065" s="100"/>
    </x:row>
    <x:row r="3066" spans="1:14" s="5" customFormat="1" ht="27" hidden="1" customHeight="1">
      <x:c r="A3066" s="113" t="s">
        <x:v>1359</x:v>
      </x:c>
      <x:c r="B3066" s="96" t="str">
        <x:f>B3010</x:f>
        <x:v>B46~50</x:v>
      </x:c>
      <x:c r="C3066" s="97"/>
      <x:c r="D3066" s="98" t="s">
        <x:v>148</x:v>
      </x:c>
      <x:c r="E3066" s="99"/>
      <x:c r="F3066" s="99"/>
      <x:c r="G3066" s="99"/>
      <x:c r="H3066" s="99"/>
      <x:c r="I3066" s="99"/>
      <x:c r="J3066" s="99"/>
      <x:c r="K3066" s="99"/>
      <x:c r="L3066" s="99"/>
      <x:c r="M3066" s="99"/>
      <x:c r="N3066" s="100"/>
    </x:row>
    <x:row r="3067" spans="1:14" s="5" customFormat="1" ht="19.5" hidden="1" customHeight="1">
      <x:c r="A3067" s="101" t="s">
        <x:v>153</x:v>
      </x:c>
      <x:c r="B3067" s="101"/>
      <x:c r="C3067" s="102">
        <x:f>C3011*$N$2968</x:f>
        <x:v>0.32000000000000001</x:v>
      </x:c>
      <x:c r="D3067" s="103" t="s">
        <x:v>250</x:v>
      </x:c>
      <x:c r="E3067" s="104"/>
      <x:c r="F3067" s="104"/>
      <x:c r="G3067" s="104">
        <x:f>G3060</x:f>
        <x:v>189749</x:v>
      </x:c>
      <x:c r="H3067" s="104">
        <x:f>INT(C3067*G3067)</x:f>
        <x:v>60719</x:v>
      </x:c>
      <x:c r="I3067" s="104"/>
      <x:c r="J3067" s="104"/>
      <x:c r="K3067" s="104">
        <x:f t="shared" ref="K3067:L3070" si="504">SUM(E3067,G3067,I3067)</x:f>
        <x:v>189749</x:v>
      </x:c>
      <x:c r="L3067" s="104">
        <x:f t="shared" si="504"/>
        <x:v>60719</x:v>
      </x:c>
      <x:c r="M3067" s="104"/>
      <x:c r="N3067" s="100"/>
    </x:row>
    <x:row r="3068" spans="1:14" s="5" customFormat="1" ht="19.5" hidden="1" customHeight="1">
      <x:c r="A3068" s="101" t="s">
        <x:v>862</x:v>
      </x:c>
      <x:c r="B3068" s="101"/>
      <x:c r="C3068" s="102">
        <x:f>C3012*$N$2968</x:f>
        <x:v>0.92000000000000004</x:v>
      </x:c>
      <x:c r="D3068" s="103" t="s">
        <x:v>250</x:v>
      </x:c>
      <x:c r="E3068" s="104"/>
      <x:c r="F3068" s="104"/>
      <x:c r="G3068" s="104">
        <x:f>G3061</x:f>
        <x:v>148510</x:v>
      </x:c>
      <x:c r="H3068" s="104">
        <x:f>INT(C3068*G3068)</x:f>
        <x:v>136629</x:v>
      </x:c>
      <x:c r="I3068" s="104"/>
      <x:c r="J3068" s="104"/>
      <x:c r="K3068" s="104">
        <x:f t="shared" si="504"/>
        <x:v>148510</x:v>
      </x:c>
      <x:c r="L3068" s="104">
        <x:f t="shared" si="504"/>
        <x:v>136629</x:v>
      </x:c>
      <x:c r="M3068" s="104"/>
      <x:c r="N3068" s="100"/>
    </x:row>
    <x:row r="3069" spans="1:14" s="5" customFormat="1" ht="19.5" hidden="1" customHeight="1">
      <x:c r="A3069" s="101" t="s">
        <x:v>378</x:v>
      </x:c>
      <x:c r="B3069" s="101" t="s">
        <x:v>1082</x:v>
      </x:c>
      <x:c r="C3069" s="102">
        <x:v>1</x:v>
      </x:c>
      <x:c r="D3069" s="103" t="s">
        <x:v>196</x:v>
      </x:c>
      <x:c r="E3069" s="104"/>
      <x:c r="F3069" s="104"/>
      <x:c r="G3069" s="104"/>
      <x:c r="H3069" s="104"/>
      <x:c r="I3069" s="104">
        <x:f>INT(SUM(H3067:H3068)*0.025)</x:f>
        <x:v>4933</x:v>
      </x:c>
      <x:c r="J3069" s="104">
        <x:f>INT(C3069*I3069)</x:f>
        <x:v>4933</x:v>
      </x:c>
      <x:c r="K3069" s="104">
        <x:f t="shared" si="504"/>
        <x:v>4933</x:v>
      </x:c>
      <x:c r="L3069" s="104">
        <x:f t="shared" si="504"/>
        <x:v>4933</x:v>
      </x:c>
      <x:c r="M3069" s="104"/>
      <x:c r="N3069" s="100"/>
    </x:row>
    <x:row r="3070" spans="1:14" s="5" customFormat="1" ht="19.5" hidden="1" customHeight="1">
      <x:c r="A3070" s="101" t="s">
        <x:v>1478</x:v>
      </x:c>
      <x:c r="B3070" s="101" t="s">
        <x:v>241</x:v>
      </x:c>
      <x:c r="C3070" s="102">
        <x:f>C3014*$N$2968</x:f>
        <x:v>1.8999999999999999</x:v>
      </x:c>
      <x:c r="D3070" s="103" t="s">
        <x:v>194</x:v>
      </x:c>
      <x:c r="E3070" s="104">
        <x:f>E3063</x:f>
        <x:v>5642</x:v>
      </x:c>
      <x:c r="F3070" s="104">
        <x:f>INT(C3070*E3070)</x:f>
        <x:v>10719</x:v>
      </x:c>
      <x:c r="G3070" s="104">
        <x:f>G3063</x:f>
        <x:v>39645</x:v>
      </x:c>
      <x:c r="H3070" s="104">
        <x:f>INT(C3070*G3070)</x:f>
        <x:v>75325</x:v>
      </x:c>
      <x:c r="I3070" s="104">
        <x:f>I3063</x:f>
        <x:v>15520</x:v>
      </x:c>
      <x:c r="J3070" s="104">
        <x:f>INT(C3070*I3070)</x:f>
        <x:v>29488</x:v>
      </x:c>
      <x:c r="K3070" s="104">
        <x:f t="shared" si="504"/>
        <x:v>60807</x:v>
      </x:c>
      <x:c r="L3070" s="104">
        <x:f t="shared" si="504"/>
        <x:v>115532</x:v>
      </x:c>
      <x:c r="M3070" s="104"/>
      <x:c r="N3070" s="100"/>
    </x:row>
    <x:row r="3071" spans="1:14" s="5" customFormat="1" ht="19.5" hidden="1" customHeight="1">
      <x:c r="A3071" s="101" t="s">
        <x:v>533</x:v>
      </x:c>
      <x:c r="B3071" s="101"/>
      <x:c r="C3071" s="102"/>
      <x:c r="D3071" s="103"/>
      <x:c r="E3071" s="104"/>
      <x:c r="F3071" s="104">
        <x:f>SUM(F3067:F3070)</x:f>
        <x:v>10719</x:v>
      </x:c>
      <x:c r="G3071" s="104"/>
      <x:c r="H3071" s="104">
        <x:f>SUM(H3067:H3070)</x:f>
        <x:v>272673</x:v>
      </x:c>
      <x:c r="I3071" s="104"/>
      <x:c r="J3071" s="104">
        <x:f>SUM(J3067:J3070)</x:f>
        <x:v>34421</x:v>
      </x:c>
      <x:c r="K3071" s="104"/>
      <x:c r="L3071" s="104">
        <x:f>SUM(F3071,H3071,J3071)</x:f>
        <x:v>317813</x:v>
      </x:c>
      <x:c r="M3071" s="104"/>
      <x:c r="N3071" s="100"/>
    </x:row>
    <x:row r="3072" spans="1:14" s="5" customFormat="1" ht="19.5" hidden="1" customHeight="1">
      <x:c r="A3072" s="105"/>
      <x:c r="B3072" s="105"/>
      <x:c r="C3072" s="106"/>
      <x:c r="D3072" s="107"/>
      <x:c r="E3072" s="108"/>
      <x:c r="F3072" s="108"/>
      <x:c r="G3072" s="108"/>
      <x:c r="H3072" s="108"/>
      <x:c r="I3072" s="108"/>
      <x:c r="J3072" s="108"/>
      <x:c r="K3072" s="108"/>
      <x:c r="L3072" s="108"/>
      <x:c r="M3072" s="108"/>
      <x:c r="N3072" s="100"/>
    </x:row>
    <x:row r="3073" spans="1:14" s="5" customFormat="1" ht="27" hidden="1" customHeight="1">
      <x:c r="A3073" s="113" t="s">
        <x:v>41</x:v>
      </x:c>
      <x:c r="B3073" s="96" t="str">
        <x:f>B3017</x:f>
        <x:v>B51이상</x:v>
      </x:c>
      <x:c r="C3073" s="97"/>
      <x:c r="D3073" s="98" t="s">
        <x:v>148</x:v>
      </x:c>
      <x:c r="E3073" s="99"/>
      <x:c r="F3073" s="99"/>
      <x:c r="G3073" s="99"/>
      <x:c r="H3073" s="99"/>
      <x:c r="I3073" s="99"/>
      <x:c r="J3073" s="99"/>
      <x:c r="K3073" s="99"/>
      <x:c r="L3073" s="99"/>
      <x:c r="M3073" s="99"/>
      <x:c r="N3073" s="100"/>
    </x:row>
    <x:row r="3074" spans="1:14" s="5" customFormat="1" ht="19.5" hidden="1" customHeight="1">
      <x:c r="A3074" s="101" t="s">
        <x:v>153</x:v>
      </x:c>
      <x:c r="B3074" s="101"/>
      <x:c r="C3074" s="102">
        <x:f>C3018*$N$2968</x:f>
        <x:v>0.35499999999999998</x:v>
      </x:c>
      <x:c r="D3074" s="103" t="s">
        <x:v>250</x:v>
      </x:c>
      <x:c r="E3074" s="104"/>
      <x:c r="F3074" s="104"/>
      <x:c r="G3074" s="104">
        <x:f>G3067</x:f>
        <x:v>189749</x:v>
      </x:c>
      <x:c r="H3074" s="104">
        <x:f>INT(C3074*G3074)</x:f>
        <x:v>67360</x:v>
      </x:c>
      <x:c r="I3074" s="104"/>
      <x:c r="J3074" s="104"/>
      <x:c r="K3074" s="104">
        <x:f t="shared" ref="K3074:L3077" si="505">SUM(E3074,G3074,I3074)</x:f>
        <x:v>189749</x:v>
      </x:c>
      <x:c r="L3074" s="104">
        <x:f t="shared" si="505"/>
        <x:v>67360</x:v>
      </x:c>
      <x:c r="M3074" s="104"/>
      <x:c r="N3074" s="100"/>
    </x:row>
    <x:row r="3075" spans="1:14" s="5" customFormat="1" ht="19.5" hidden="1" customHeight="1">
      <x:c r="A3075" s="101" t="s">
        <x:v>862</x:v>
      </x:c>
      <x:c r="B3075" s="101"/>
      <x:c r="C3075" s="102">
        <x:f>C3019*$N$2968</x:f>
        <x:v>1.0249999999999999</x:v>
      </x:c>
      <x:c r="D3075" s="103" t="s">
        <x:v>250</x:v>
      </x:c>
      <x:c r="E3075" s="104"/>
      <x:c r="F3075" s="104"/>
      <x:c r="G3075" s="104">
        <x:f>G3068</x:f>
        <x:v>148510</x:v>
      </x:c>
      <x:c r="H3075" s="104">
        <x:f>INT(C3075*G3075)</x:f>
        <x:v>152222</x:v>
      </x:c>
      <x:c r="I3075" s="104"/>
      <x:c r="J3075" s="104"/>
      <x:c r="K3075" s="104">
        <x:f t="shared" si="505"/>
        <x:v>148510</x:v>
      </x:c>
      <x:c r="L3075" s="104">
        <x:f t="shared" si="505"/>
        <x:v>152222</x:v>
      </x:c>
      <x:c r="M3075" s="104"/>
      <x:c r="N3075" s="100"/>
    </x:row>
    <x:row r="3076" spans="1:14" s="5" customFormat="1" ht="19.5" hidden="1" customHeight="1">
      <x:c r="A3076" s="101" t="s">
        <x:v>378</x:v>
      </x:c>
      <x:c r="B3076" s="101" t="s">
        <x:v>1082</x:v>
      </x:c>
      <x:c r="C3076" s="102">
        <x:v>1</x:v>
      </x:c>
      <x:c r="D3076" s="103" t="s">
        <x:v>196</x:v>
      </x:c>
      <x:c r="E3076" s="104"/>
      <x:c r="F3076" s="104"/>
      <x:c r="G3076" s="104"/>
      <x:c r="H3076" s="104"/>
      <x:c r="I3076" s="104">
        <x:f>INT(SUM(H3074:H3075)*0.025)</x:f>
        <x:v>5489</x:v>
      </x:c>
      <x:c r="J3076" s="104">
        <x:f>INT(C3076*I3076)</x:f>
        <x:v>5489</x:v>
      </x:c>
      <x:c r="K3076" s="104">
        <x:f t="shared" si="505"/>
        <x:v>5489</x:v>
      </x:c>
      <x:c r="L3076" s="104">
        <x:f t="shared" si="505"/>
        <x:v>5489</x:v>
      </x:c>
      <x:c r="M3076" s="104"/>
      <x:c r="N3076" s="100"/>
    </x:row>
    <x:row r="3077" spans="1:14" s="5" customFormat="1" ht="19.5" hidden="1" customHeight="1">
      <x:c r="A3077" s="101" t="s">
        <x:v>1478</x:v>
      </x:c>
      <x:c r="B3077" s="101" t="s">
        <x:v>241</x:v>
      </x:c>
      <x:c r="C3077" s="102">
        <x:f>C3021*$N$2968</x:f>
        <x:v>2.1349999999999998</x:v>
      </x:c>
      <x:c r="D3077" s="103" t="s">
        <x:v>194</x:v>
      </x:c>
      <x:c r="E3077" s="104">
        <x:f>E3070</x:f>
        <x:v>5642</x:v>
      </x:c>
      <x:c r="F3077" s="104">
        <x:f>INT(C3077*E3077)</x:f>
        <x:v>12045</x:v>
      </x:c>
      <x:c r="G3077" s="104">
        <x:f>G3070</x:f>
        <x:v>39645</x:v>
      </x:c>
      <x:c r="H3077" s="104">
        <x:f>INT(C3077*G3077)</x:f>
        <x:v>84642</x:v>
      </x:c>
      <x:c r="I3077" s="104">
        <x:f>I3070</x:f>
        <x:v>15520</x:v>
      </x:c>
      <x:c r="J3077" s="104">
        <x:f>INT(C3077*I3077)</x:f>
        <x:v>33135</x:v>
      </x:c>
      <x:c r="K3077" s="104">
        <x:f t="shared" si="505"/>
        <x:v>60807</x:v>
      </x:c>
      <x:c r="L3077" s="104">
        <x:f t="shared" si="505"/>
        <x:v>129822</x:v>
      </x:c>
      <x:c r="M3077" s="104"/>
      <x:c r="N3077" s="100"/>
    </x:row>
    <x:row r="3078" spans="1:14" s="5" customFormat="1" ht="19.5" hidden="1" customHeight="1">
      <x:c r="A3078" s="101" t="s">
        <x:v>533</x:v>
      </x:c>
      <x:c r="B3078" s="101"/>
      <x:c r="C3078" s="102"/>
      <x:c r="D3078" s="103"/>
      <x:c r="E3078" s="104"/>
      <x:c r="F3078" s="104">
        <x:f>SUM(F3074:F3077)</x:f>
        <x:v>12045</x:v>
      </x:c>
      <x:c r="G3078" s="104"/>
      <x:c r="H3078" s="104">
        <x:f>SUM(H3074:H3077)</x:f>
        <x:v>304224</x:v>
      </x:c>
      <x:c r="I3078" s="104"/>
      <x:c r="J3078" s="104">
        <x:f>SUM(J3074:J3077)</x:f>
        <x:v>38624</x:v>
      </x:c>
      <x:c r="K3078" s="104"/>
      <x:c r="L3078" s="104">
        <x:f>SUM(F3078,H3078,J3078)</x:f>
        <x:v>354893</x:v>
      </x:c>
      <x:c r="M3078" s="104"/>
      <x:c r="N3078" s="100"/>
    </x:row>
    <x:row r="3079" spans="1:14" s="5" customFormat="1" ht="19.5" hidden="1" customHeight="1">
      <x:c r="A3079" s="105"/>
      <x:c r="B3079" s="105"/>
      <x:c r="C3079" s="106"/>
      <x:c r="D3079" s="107"/>
      <x:c r="E3079" s="108"/>
      <x:c r="F3079" s="108"/>
      <x:c r="G3079" s="108"/>
      <x:c r="H3079" s="108"/>
      <x:c r="I3079" s="108"/>
      <x:c r="J3079" s="108"/>
      <x:c r="K3079" s="108"/>
      <x:c r="L3079" s="108"/>
      <x:c r="M3079" s="108"/>
      <x:c r="N3079" s="100"/>
    </x:row>
    <x:row r="3080" spans="1:14" s="5" customFormat="1" ht="18" customHeight="1">
      <x:c r="A3080" s="113" t="s">
        <x:v>1146</x:v>
      </x:c>
      <x:c r="B3080" s="96" t="str">
        <x:f>일위대가목록표!C288</x:f>
        <x:v>H0.9m 미만</x:v>
      </x:c>
      <x:c r="C3080" s="97"/>
      <x:c r="D3080" s="98" t="s">
        <x:v>265</x:v>
      </x:c>
      <x:c r="E3080" s="99"/>
      <x:c r="F3080" s="99"/>
      <x:c r="G3080" s="99"/>
      <x:c r="H3080" s="99"/>
      <x:c r="I3080" s="99"/>
      <x:c r="J3080" s="99"/>
      <x:c r="K3080" s="99"/>
      <x:c r="L3080" s="99"/>
      <x:c r="M3080" s="99"/>
      <x:c r="N3080" s="100"/>
    </x:row>
    <x:row r="3081" spans="1:14" s="5" customFormat="1" ht="19.5" customHeight="1">
      <x:c r="A3081" s="101" t="s">
        <x:v>153</x:v>
      </x:c>
      <x:c r="B3081" s="101"/>
      <x:c r="C3081" s="102">
        <x:v>2</x:v>
      </x:c>
      <x:c r="D3081" s="103" t="s">
        <x:v>250</x:v>
      </x:c>
      <x:c r="E3081" s="104"/>
      <x:c r="F3081" s="104"/>
      <x:c r="G3081" s="104">
        <x:f>G3074</x:f>
        <x:v>189749</x:v>
      </x:c>
      <x:c r="H3081" s="104">
        <x:f>INT(C3081*G3081)</x:f>
        <x:v>379498</x:v>
      </x:c>
      <x:c r="I3081" s="104"/>
      <x:c r="J3081" s="104"/>
      <x:c r="K3081" s="104">
        <x:f t="shared" ref="K3081:L3083" si="506">SUM(E3081,G3081,I3081)</x:f>
        <x:v>189749</x:v>
      </x:c>
      <x:c r="L3081" s="104">
        <x:f t="shared" si="506"/>
        <x:v>379498</x:v>
      </x:c>
      <x:c r="M3081" s="104"/>
      <x:c r="N3081" s="100"/>
    </x:row>
    <x:row r="3082" spans="1:14" s="5" customFormat="1" ht="19.5" customHeight="1">
      <x:c r="A3082" s="101" t="s">
        <x:v>862</x:v>
      </x:c>
      <x:c r="B3082" s="101"/>
      <x:c r="C3082" s="102">
        <x:v>1</x:v>
      </x:c>
      <x:c r="D3082" s="103" t="s">
        <x:v>250</x:v>
      </x:c>
      <x:c r="E3082" s="104"/>
      <x:c r="F3082" s="104"/>
      <x:c r="G3082" s="104">
        <x:f>G3075</x:f>
        <x:v>148510</x:v>
      </x:c>
      <x:c r="H3082" s="104">
        <x:f>INT(C3082*G3082)</x:f>
        <x:v>148510</x:v>
      </x:c>
      <x:c r="I3082" s="104"/>
      <x:c r="J3082" s="104"/>
      <x:c r="K3082" s="104">
        <x:f t="shared" si="506"/>
        <x:v>148510</x:v>
      </x:c>
      <x:c r="L3082" s="104">
        <x:f t="shared" si="506"/>
        <x:v>148510</x:v>
      </x:c>
      <x:c r="M3082" s="104"/>
      <x:c r="N3082" s="100"/>
    </x:row>
    <x:row r="3083" spans="1:14" s="5" customFormat="1" ht="19.5" customHeight="1">
      <x:c r="A3083" s="101" t="s">
        <x:v>378</x:v>
      </x:c>
      <x:c r="B3083" s="101" t="s">
        <x:v>1452</x:v>
      </x:c>
      <x:c r="C3083" s="102">
        <x:v>1</x:v>
      </x:c>
      <x:c r="D3083" s="103" t="s">
        <x:v>196</x:v>
      </x:c>
      <x:c r="E3083" s="104"/>
      <x:c r="F3083" s="104"/>
      <x:c r="G3083" s="104"/>
      <x:c r="H3083" s="104"/>
      <x:c r="I3083" s="104">
        <x:f>INT(SUM(H3081:H3082)*0.035)</x:f>
        <x:v>18480</x:v>
      </x:c>
      <x:c r="J3083" s="104">
        <x:f>INT(C3083*I3083)</x:f>
        <x:v>18480</x:v>
      </x:c>
      <x:c r="K3083" s="104">
        <x:f t="shared" si="506"/>
        <x:v>18480</x:v>
      </x:c>
      <x:c r="L3083" s="104">
        <x:f t="shared" si="506"/>
        <x:v>18480</x:v>
      </x:c>
      <x:c r="M3083" s="104"/>
      <x:c r="N3083" s="100"/>
    </x:row>
    <x:row r="3084" spans="1:14" s="5" customFormat="1" ht="19.5" customHeight="1">
      <x:c r="A3084" s="101" t="s">
        <x:v>533</x:v>
      </x:c>
      <x:c r="B3084" s="101"/>
      <x:c r="C3084" s="102"/>
      <x:c r="D3084" s="103"/>
      <x:c r="E3084" s="104"/>
      <x:c r="F3084" s="104">
        <x:f>SUM(F3081:F3083)</x:f>
        <x:v>0</x:v>
      </x:c>
      <x:c r="G3084" s="104"/>
      <x:c r="H3084" s="104">
        <x:f>SUM(H3081:H3083)</x:f>
        <x:v>528008</x:v>
      </x:c>
      <x:c r="I3084" s="104"/>
      <x:c r="J3084" s="104">
        <x:f>SUM(J3081:J3083)</x:f>
        <x:v>18480</x:v>
      </x:c>
      <x:c r="K3084" s="104"/>
      <x:c r="L3084" s="104">
        <x:f>SUM(F3084,H3084,J3084)</x:f>
        <x:v>546488</x:v>
      </x:c>
      <x:c r="M3084" s="104"/>
      <x:c r="N3084" s="100"/>
    </x:row>
    <x:row r="3085" spans="1:14" s="5" customFormat="1" ht="19.5" customHeight="1">
      <x:c r="A3085" s="105" t="s">
        <x:v>221</x:v>
      </x:c>
      <x:c r="B3085" s="105"/>
      <x:c r="C3085" s="106"/>
      <x:c r="D3085" s="107"/>
      <x:c r="E3085" s="108"/>
      <x:c r="F3085" s="108"/>
      <x:c r="G3085" s="108"/>
      <x:c r="H3085" s="108">
        <x:f>H3084/540</x:f>
        <x:v>977.79259259259254</x:v>
      </x:c>
      <x:c r="I3085" s="108"/>
      <x:c r="J3085" s="108">
        <x:f>J3084/540</x:f>
        <x:v>34.222222222222221</x:v>
      </x:c>
      <x:c r="K3085" s="108"/>
      <x:c r="L3085" s="108">
        <x:f>F3085+H3085+J3085</x:f>
        <x:v>1012.0148148148147</x:v>
      </x:c>
      <x:c r="M3085" s="108"/>
      <x:c r="N3085" s="100"/>
    </x:row>
    <x:row r="3086" spans="1:14" s="5" customFormat="1" ht="18" customHeight="1">
      <x:c r="A3086" s="113" t="s">
        <x:v>1108</x:v>
      </x:c>
      <x:c r="B3086" s="96" t="str">
        <x:f>일위대가목록표!C289</x:f>
        <x:v>H0.9m 이상</x:v>
      </x:c>
      <x:c r="C3086" s="97"/>
      <x:c r="D3086" s="98" t="s">
        <x:v>265</x:v>
      </x:c>
      <x:c r="E3086" s="99"/>
      <x:c r="F3086" s="99"/>
      <x:c r="G3086" s="99"/>
      <x:c r="H3086" s="99"/>
      <x:c r="I3086" s="99"/>
      <x:c r="J3086" s="99"/>
      <x:c r="K3086" s="99"/>
      <x:c r="L3086" s="99"/>
      <x:c r="M3086" s="99"/>
      <x:c r="N3086" s="100"/>
    </x:row>
    <x:row r="3087" spans="1:14" s="5" customFormat="1" ht="19.5" customHeight="1">
      <x:c r="A3087" s="101" t="s">
        <x:v>153</x:v>
      </x:c>
      <x:c r="B3087" s="101"/>
      <x:c r="C3087" s="102">
        <x:v>2</x:v>
      </x:c>
      <x:c r="D3087" s="103" t="s">
        <x:v>250</x:v>
      </x:c>
      <x:c r="E3087" s="104"/>
      <x:c r="F3087" s="104"/>
      <x:c r="G3087" s="104">
        <x:f>G3081</x:f>
        <x:v>189749</x:v>
      </x:c>
      <x:c r="H3087" s="104">
        <x:f>INT(C3087*G3087)</x:f>
        <x:v>379498</x:v>
      </x:c>
      <x:c r="I3087" s="104"/>
      <x:c r="J3087" s="104"/>
      <x:c r="K3087" s="104">
        <x:f t="shared" ref="K3087:L3089" si="507">SUM(E3087,G3087,I3087)</x:f>
        <x:v>189749</x:v>
      </x:c>
      <x:c r="L3087" s="104">
        <x:f t="shared" si="507"/>
        <x:v>379498</x:v>
      </x:c>
      <x:c r="M3087" s="104"/>
      <x:c r="N3087" s="100"/>
    </x:row>
    <x:row r="3088" spans="1:14" s="5" customFormat="1" ht="19.5" customHeight="1">
      <x:c r="A3088" s="101" t="s">
        <x:v>862</x:v>
      </x:c>
      <x:c r="B3088" s="101"/>
      <x:c r="C3088" s="102">
        <x:v>1</x:v>
      </x:c>
      <x:c r="D3088" s="103" t="s">
        <x:v>250</x:v>
      </x:c>
      <x:c r="E3088" s="104"/>
      <x:c r="F3088" s="104"/>
      <x:c r="G3088" s="104">
        <x:f>G3082</x:f>
        <x:v>148510</x:v>
      </x:c>
      <x:c r="H3088" s="104">
        <x:f>INT(C3088*G3088)</x:f>
        <x:v>148510</x:v>
      </x:c>
      <x:c r="I3088" s="104"/>
      <x:c r="J3088" s="104"/>
      <x:c r="K3088" s="104">
        <x:f t="shared" si="507"/>
        <x:v>148510</x:v>
      </x:c>
      <x:c r="L3088" s="104">
        <x:f t="shared" si="507"/>
        <x:v>148510</x:v>
      </x:c>
      <x:c r="M3088" s="104"/>
      <x:c r="N3088" s="100"/>
    </x:row>
    <x:row r="3089" spans="1:14" s="5" customFormat="1" ht="19.5" customHeight="1">
      <x:c r="A3089" s="101" t="s">
        <x:v>378</x:v>
      </x:c>
      <x:c r="B3089" s="101" t="s">
        <x:v>1452</x:v>
      </x:c>
      <x:c r="C3089" s="102">
        <x:v>1</x:v>
      </x:c>
      <x:c r="D3089" s="103" t="s">
        <x:v>196</x:v>
      </x:c>
      <x:c r="E3089" s="104"/>
      <x:c r="F3089" s="104"/>
      <x:c r="G3089" s="104"/>
      <x:c r="H3089" s="104"/>
      <x:c r="I3089" s="104">
        <x:f>INT(SUM(H3087:H3088)*0.035)</x:f>
        <x:v>18480</x:v>
      </x:c>
      <x:c r="J3089" s="104">
        <x:f>INT(C3089*I3089)</x:f>
        <x:v>18480</x:v>
      </x:c>
      <x:c r="K3089" s="104">
        <x:f t="shared" si="507"/>
        <x:v>18480</x:v>
      </x:c>
      <x:c r="L3089" s="104">
        <x:f t="shared" si="507"/>
        <x:v>18480</x:v>
      </x:c>
      <x:c r="M3089" s="104"/>
      <x:c r="N3089" s="100"/>
    </x:row>
    <x:row r="3090" spans="1:14" s="5" customFormat="1" ht="19.5" customHeight="1">
      <x:c r="A3090" s="101" t="s">
        <x:v>533</x:v>
      </x:c>
      <x:c r="B3090" s="101"/>
      <x:c r="C3090" s="102"/>
      <x:c r="D3090" s="103"/>
      <x:c r="E3090" s="104"/>
      <x:c r="F3090" s="104">
        <x:f>SUM(F3087:F3089)</x:f>
        <x:v>0</x:v>
      </x:c>
      <x:c r="G3090" s="104"/>
      <x:c r="H3090" s="104">
        <x:f>SUM(H3087:H3089)</x:f>
        <x:v>528008</x:v>
      </x:c>
      <x:c r="I3090" s="104"/>
      <x:c r="J3090" s="104">
        <x:f>SUM(J3087:J3089)</x:f>
        <x:v>18480</x:v>
      </x:c>
      <x:c r="K3090" s="104"/>
      <x:c r="L3090" s="104">
        <x:f>SUM(F3090,H3090,J3090)</x:f>
        <x:v>546488</x:v>
      </x:c>
      <x:c r="M3090" s="104"/>
      <x:c r="N3090" s="100"/>
    </x:row>
    <x:row r="3091" spans="1:14" s="5" customFormat="1" ht="19.5" customHeight="1">
      <x:c r="A3091" s="105" t="s">
        <x:v>221</x:v>
      </x:c>
      <x:c r="B3091" s="105"/>
      <x:c r="C3091" s="106"/>
      <x:c r="D3091" s="107"/>
      <x:c r="E3091" s="108"/>
      <x:c r="F3091" s="108"/>
      <x:c r="G3091" s="108"/>
      <x:c r="H3091" s="108">
        <x:f>H3090/330</x:f>
        <x:v>1600.0242424242424</x:v>
      </x:c>
      <x:c r="I3091" s="108"/>
      <x:c r="J3091" s="108">
        <x:f>J3090/330</x:f>
        <x:v>56</x:v>
      </x:c>
      <x:c r="K3091" s="108"/>
      <x:c r="L3091" s="108">
        <x:f>F3091+H3091+J3091</x:f>
        <x:v>1656.0242424242424</x:v>
      </x:c>
      <x:c r="M3091" s="108"/>
      <x:c r="N3091" s="100"/>
    </x:row>
    <x:row r="3092" spans="1:14" s="5" customFormat="1" ht="18" hidden="1" customHeight="1">
      <x:c r="A3092" s="113" t="s">
        <x:v>1047</x:v>
      </x:c>
      <x:c r="B3092" s="96" t="str">
        <x:f>일위대가목록표!C290</x:f>
        <x:v>수벽, 옹벽위</x:v>
      </x:c>
      <x:c r="C3092" s="97"/>
      <x:c r="D3092" s="98" t="s">
        <x:v>265</x:v>
      </x:c>
      <x:c r="E3092" s="99"/>
      <x:c r="F3092" s="99"/>
      <x:c r="G3092" s="99"/>
      <x:c r="H3092" s="99"/>
      <x:c r="I3092" s="99"/>
      <x:c r="J3092" s="99"/>
      <x:c r="K3092" s="99"/>
      <x:c r="L3092" s="99"/>
      <x:c r="M3092" s="99"/>
      <x:c r="N3092" s="100"/>
    </x:row>
    <x:row r="3093" spans="1:14" s="5" customFormat="1" ht="19.5" hidden="1" customHeight="1">
      <x:c r="A3093" s="101" t="s">
        <x:v>153</x:v>
      </x:c>
      <x:c r="B3093" s="101"/>
      <x:c r="C3093" s="112">
        <x:v>0.00187</x:v>
      </x:c>
      <x:c r="D3093" s="103" t="s">
        <x:v>250</x:v>
      </x:c>
      <x:c r="E3093" s="104"/>
      <x:c r="F3093" s="104"/>
      <x:c r="G3093" s="104">
        <x:f>G3087</x:f>
        <x:v>189749</x:v>
      </x:c>
      <x:c r="H3093" s="104">
        <x:f>INT(C3093*G3093)</x:f>
        <x:v>354</x:v>
      </x:c>
      <x:c r="I3093" s="104"/>
      <x:c r="J3093" s="104"/>
      <x:c r="K3093" s="104">
        <x:f t="shared" ref="K3093:L3095" si="508">SUM(E3093,G3093,I3093)</x:f>
        <x:v>189749</x:v>
      </x:c>
      <x:c r="L3093" s="104">
        <x:f t="shared" si="508"/>
        <x:v>354</x:v>
      </x:c>
      <x:c r="M3093" s="104"/>
      <x:c r="N3093" s="100"/>
    </x:row>
    <x:row r="3094" spans="1:14" s="5" customFormat="1" ht="19.5" hidden="1" customHeight="1">
      <x:c r="A3094" s="101" t="s">
        <x:v>862</x:v>
      </x:c>
      <x:c r="B3094" s="101"/>
      <x:c r="C3094" s="112">
        <x:v>0.00375</x:v>
      </x:c>
      <x:c r="D3094" s="103" t="s">
        <x:v>250</x:v>
      </x:c>
      <x:c r="E3094" s="104"/>
      <x:c r="F3094" s="104"/>
      <x:c r="G3094" s="104">
        <x:f>G3088</x:f>
        <x:v>148510</x:v>
      </x:c>
      <x:c r="H3094" s="104">
        <x:f>INT(C3094*G3094)</x:f>
        <x:v>556</x:v>
      </x:c>
      <x:c r="I3094" s="104"/>
      <x:c r="J3094" s="104"/>
      <x:c r="K3094" s="104">
        <x:f t="shared" si="508"/>
        <x:v>148510</x:v>
      </x:c>
      <x:c r="L3094" s="104">
        <x:f t="shared" si="508"/>
        <x:v>556</x:v>
      </x:c>
      <x:c r="M3094" s="104"/>
      <x:c r="N3094" s="100"/>
    </x:row>
    <x:row r="3095" spans="1:14" s="5" customFormat="1" ht="19.5" hidden="1" customHeight="1">
      <x:c r="A3095" s="101" t="s">
        <x:v>378</x:v>
      </x:c>
      <x:c r="B3095" s="101" t="s">
        <x:v>649</x:v>
      </x:c>
      <x:c r="C3095" s="102">
        <x:v>1</x:v>
      </x:c>
      <x:c r="D3095" s="103" t="s">
        <x:v>196</x:v>
      </x:c>
      <x:c r="E3095" s="104"/>
      <x:c r="F3095" s="104"/>
      <x:c r="G3095" s="104"/>
      <x:c r="H3095" s="104"/>
      <x:c r="I3095" s="104">
        <x:f>INT(SUM(H3093:H3094)*0.03)</x:f>
        <x:v>27</x:v>
      </x:c>
      <x:c r="J3095" s="104">
        <x:f>INT(C3095*I3095)</x:f>
        <x:v>27</x:v>
      </x:c>
      <x:c r="K3095" s="104">
        <x:f t="shared" si="508"/>
        <x:v>27</x:v>
      </x:c>
      <x:c r="L3095" s="104">
        <x:f t="shared" si="508"/>
        <x:v>27</x:v>
      </x:c>
      <x:c r="M3095" s="104"/>
      <x:c r="N3095" s="100"/>
    </x:row>
    <x:row r="3096" spans="1:14" s="5" customFormat="1" ht="19.5" hidden="1" customHeight="1">
      <x:c r="A3096" s="101" t="s">
        <x:v>533</x:v>
      </x:c>
      <x:c r="B3096" s="101"/>
      <x:c r="C3096" s="102"/>
      <x:c r="D3096" s="103"/>
      <x:c r="E3096" s="104"/>
      <x:c r="F3096" s="104">
        <x:f>SUM(F3093:F3095)</x:f>
        <x:v>0</x:v>
      </x:c>
      <x:c r="G3096" s="104"/>
      <x:c r="H3096" s="104">
        <x:f>SUM(H3093:H3095)</x:f>
        <x:v>910</x:v>
      </x:c>
      <x:c r="I3096" s="104"/>
      <x:c r="J3096" s="104">
        <x:f>SUM(J3093:J3095)</x:f>
        <x:v>27</x:v>
      </x:c>
      <x:c r="K3096" s="104"/>
      <x:c r="L3096" s="104">
        <x:f>SUM(F3096,H3096,J3096)</x:f>
        <x:v>937</x:v>
      </x:c>
      <x:c r="M3096" s="104"/>
      <x:c r="N3096" s="100"/>
    </x:row>
    <x:row r="3097" spans="1:14" s="5" customFormat="1" ht="19.5" hidden="1" customHeight="1">
      <x:c r="A3097" s="105"/>
      <x:c r="B3097" s="105"/>
      <x:c r="C3097" s="106"/>
      <x:c r="D3097" s="107"/>
      <x:c r="E3097" s="108"/>
      <x:c r="F3097" s="108"/>
      <x:c r="G3097" s="108"/>
      <x:c r="H3097" s="108"/>
      <x:c r="I3097" s="108"/>
      <x:c r="J3097" s="108"/>
      <x:c r="K3097" s="108"/>
      <x:c r="L3097" s="108"/>
      <x:c r="M3097" s="108"/>
      <x:c r="N3097" s="100"/>
    </x:row>
    <x:row r="3098" spans="1:14" s="5" customFormat="1" ht="18" hidden="1" customHeight="1">
      <x:c r="A3098" s="113" t="s">
        <x:v>1436</x:v>
      </x:c>
      <x:c r="B3098" s="96" t="str">
        <x:f>일위대가목록표!C291</x:f>
        <x:v>군식</x:v>
      </x:c>
      <x:c r="C3098" s="97"/>
      <x:c r="D3098" s="98" t="s">
        <x:v>265</x:v>
      </x:c>
      <x:c r="E3098" s="99"/>
      <x:c r="F3098" s="99"/>
      <x:c r="G3098" s="99"/>
      <x:c r="H3098" s="99"/>
      <x:c r="I3098" s="99"/>
      <x:c r="J3098" s="99"/>
      <x:c r="K3098" s="99"/>
      <x:c r="L3098" s="99"/>
      <x:c r="M3098" s="99"/>
      <x:c r="N3098" s="100"/>
    </x:row>
    <x:row r="3099" spans="1:14" s="5" customFormat="1" ht="19.5" hidden="1" customHeight="1">
      <x:c r="A3099" s="101" t="s">
        <x:v>153</x:v>
      </x:c>
      <x:c r="B3099" s="101"/>
      <x:c r="C3099" s="112">
        <x:v>0.00062</x:v>
      </x:c>
      <x:c r="D3099" s="103" t="s">
        <x:v>250</x:v>
      </x:c>
      <x:c r="E3099" s="104"/>
      <x:c r="F3099" s="104"/>
      <x:c r="G3099" s="104">
        <x:f>G3093</x:f>
        <x:v>189749</x:v>
      </x:c>
      <x:c r="H3099" s="104">
        <x:f>INT(C3099*G3099)</x:f>
        <x:v>117</x:v>
      </x:c>
      <x:c r="I3099" s="104"/>
      <x:c r="J3099" s="104"/>
      <x:c r="K3099" s="104">
        <x:f t="shared" ref="K3099:L3101" si="509">SUM(E3099,G3099,I3099)</x:f>
        <x:v>189749</x:v>
      </x:c>
      <x:c r="L3099" s="104">
        <x:f t="shared" si="509"/>
        <x:v>117</x:v>
      </x:c>
      <x:c r="M3099" s="104"/>
      <x:c r="N3099" s="100"/>
    </x:row>
    <x:row r="3100" spans="1:14" s="5" customFormat="1" ht="19.5" hidden="1" customHeight="1">
      <x:c r="A3100" s="101" t="s">
        <x:v>862</x:v>
      </x:c>
      <x:c r="B3100" s="101"/>
      <x:c r="C3100" s="112">
        <x:v>0.00125</x:v>
      </x:c>
      <x:c r="D3100" s="103" t="s">
        <x:v>250</x:v>
      </x:c>
      <x:c r="E3100" s="104"/>
      <x:c r="F3100" s="104"/>
      <x:c r="G3100" s="104">
        <x:f>G3094</x:f>
        <x:v>148510</x:v>
      </x:c>
      <x:c r="H3100" s="104">
        <x:f>INT(C3100*G3100)</x:f>
        <x:v>185</x:v>
      </x:c>
      <x:c r="I3100" s="104"/>
      <x:c r="J3100" s="104"/>
      <x:c r="K3100" s="104">
        <x:f t="shared" si="509"/>
        <x:v>148510</x:v>
      </x:c>
      <x:c r="L3100" s="104">
        <x:f t="shared" si="509"/>
        <x:v>185</x:v>
      </x:c>
      <x:c r="M3100" s="104"/>
      <x:c r="N3100" s="100"/>
    </x:row>
    <x:row r="3101" spans="1:14" s="5" customFormat="1" ht="19.5" hidden="1" customHeight="1">
      <x:c r="A3101" s="101" t="s">
        <x:v>378</x:v>
      </x:c>
      <x:c r="B3101" s="101" t="s">
        <x:v>649</x:v>
      </x:c>
      <x:c r="C3101" s="102">
        <x:v>1</x:v>
      </x:c>
      <x:c r="D3101" s="103" t="s">
        <x:v>196</x:v>
      </x:c>
      <x:c r="E3101" s="104"/>
      <x:c r="F3101" s="104"/>
      <x:c r="G3101" s="104"/>
      <x:c r="H3101" s="104"/>
      <x:c r="I3101" s="104">
        <x:f>INT(SUM(H3099:H3100)*0.03)</x:f>
        <x:v>9</x:v>
      </x:c>
      <x:c r="J3101" s="104">
        <x:f>INT(C3101*I3101)</x:f>
        <x:v>9</x:v>
      </x:c>
      <x:c r="K3101" s="104">
        <x:f t="shared" si="509"/>
        <x:v>9</x:v>
      </x:c>
      <x:c r="L3101" s="104">
        <x:f t="shared" si="509"/>
        <x:v>9</x:v>
      </x:c>
      <x:c r="M3101" s="104"/>
      <x:c r="N3101" s="100"/>
    </x:row>
    <x:row r="3102" spans="1:14" s="5" customFormat="1" ht="19.5" hidden="1" customHeight="1">
      <x:c r="A3102" s="101" t="s">
        <x:v>533</x:v>
      </x:c>
      <x:c r="B3102" s="101"/>
      <x:c r="C3102" s="102"/>
      <x:c r="D3102" s="103"/>
      <x:c r="E3102" s="104"/>
      <x:c r="F3102" s="104">
        <x:f>SUM(F3099:F3101)</x:f>
        <x:v>0</x:v>
      </x:c>
      <x:c r="G3102" s="104"/>
      <x:c r="H3102" s="104">
        <x:f>SUM(H3099:H3101)</x:f>
        <x:v>302</x:v>
      </x:c>
      <x:c r="I3102" s="104"/>
      <x:c r="J3102" s="104">
        <x:f>SUM(J3099:J3101)</x:f>
        <x:v>9</x:v>
      </x:c>
      <x:c r="K3102" s="104"/>
      <x:c r="L3102" s="104">
        <x:f>SUM(F3102,H3102,J3102)</x:f>
        <x:v>311</x:v>
      </x:c>
      <x:c r="M3102" s="104"/>
      <x:c r="N3102" s="100"/>
    </x:row>
    <x:row r="3103" spans="1:14" s="5" customFormat="1" ht="19.5" hidden="1" customHeight="1">
      <x:c r="A3103" s="105"/>
      <x:c r="B3103" s="105"/>
      <x:c r="C3103" s="106"/>
      <x:c r="D3103" s="107"/>
      <x:c r="E3103" s="108"/>
      <x:c r="F3103" s="108"/>
      <x:c r="G3103" s="108"/>
      <x:c r="H3103" s="108"/>
      <x:c r="I3103" s="108"/>
      <x:c r="J3103" s="108"/>
      <x:c r="K3103" s="108"/>
      <x:c r="L3103" s="108"/>
      <x:c r="M3103" s="108"/>
      <x:c r="N3103" s="100"/>
    </x:row>
    <x:row r="3104" spans="1:14" s="5" customFormat="1" ht="18" hidden="1" customHeight="1">
      <x:c r="A3104" s="113" t="s">
        <x:v>1138</x:v>
      </x:c>
      <x:c r="B3104" s="96" t="str">
        <x:f>일위대가목록표!C292</x:f>
        <x:v>군식, 도로변</x:v>
      </x:c>
      <x:c r="C3104" s="97"/>
      <x:c r="D3104" s="98" t="s">
        <x:v>265</x:v>
      </x:c>
      <x:c r="E3104" s="99"/>
      <x:c r="F3104" s="99"/>
      <x:c r="G3104" s="99"/>
      <x:c r="H3104" s="99"/>
      <x:c r="I3104" s="99"/>
      <x:c r="J3104" s="99"/>
      <x:c r="K3104" s="99"/>
      <x:c r="L3104" s="99"/>
      <x:c r="M3104" s="99"/>
      <x:c r="N3104" s="100"/>
    </x:row>
    <x:row r="3105" spans="1:14" s="5" customFormat="1" ht="19.5" hidden="1" customHeight="1">
      <x:c r="A3105" s="101" t="s">
        <x:v>153</x:v>
      </x:c>
      <x:c r="B3105" s="101"/>
      <x:c r="C3105" s="112">
        <x:v>0.00075</x:v>
      </x:c>
      <x:c r="D3105" s="103" t="s">
        <x:v>250</x:v>
      </x:c>
      <x:c r="E3105" s="104"/>
      <x:c r="F3105" s="104"/>
      <x:c r="G3105" s="104">
        <x:f>G3099</x:f>
        <x:v>189749</x:v>
      </x:c>
      <x:c r="H3105" s="104">
        <x:f>INT(C3105*G3105)</x:f>
        <x:v>142</x:v>
      </x:c>
      <x:c r="I3105" s="104"/>
      <x:c r="J3105" s="104"/>
      <x:c r="K3105" s="104">
        <x:f t="shared" ref="K3105:L3107" si="510">SUM(E3105,G3105,I3105)</x:f>
        <x:v>189749</x:v>
      </x:c>
      <x:c r="L3105" s="104">
        <x:f t="shared" si="510"/>
        <x:v>142</x:v>
      </x:c>
      <x:c r="M3105" s="104"/>
      <x:c r="N3105" s="100"/>
    </x:row>
    <x:row r="3106" spans="1:14" s="5" customFormat="1" ht="19.5" hidden="1" customHeight="1">
      <x:c r="A3106" s="101" t="s">
        <x:v>862</x:v>
      </x:c>
      <x:c r="B3106" s="101"/>
      <x:c r="C3106" s="112">
        <x:v>0.0014999999999999999</x:v>
      </x:c>
      <x:c r="D3106" s="103" t="s">
        <x:v>250</x:v>
      </x:c>
      <x:c r="E3106" s="104"/>
      <x:c r="F3106" s="104"/>
      <x:c r="G3106" s="104">
        <x:f>G3100</x:f>
        <x:v>148510</x:v>
      </x:c>
      <x:c r="H3106" s="104">
        <x:f>INT(C3106*G3106)</x:f>
        <x:v>222</x:v>
      </x:c>
      <x:c r="I3106" s="104"/>
      <x:c r="J3106" s="104"/>
      <x:c r="K3106" s="104">
        <x:f t="shared" si="510"/>
        <x:v>148510</x:v>
      </x:c>
      <x:c r="L3106" s="104">
        <x:f t="shared" si="510"/>
        <x:v>222</x:v>
      </x:c>
      <x:c r="M3106" s="104"/>
      <x:c r="N3106" s="100"/>
    </x:row>
    <x:row r="3107" spans="1:14" s="5" customFormat="1" ht="19.5" hidden="1" customHeight="1">
      <x:c r="A3107" s="101" t="s">
        <x:v>378</x:v>
      </x:c>
      <x:c r="B3107" s="101" t="s">
        <x:v>649</x:v>
      </x:c>
      <x:c r="C3107" s="102">
        <x:v>1</x:v>
      </x:c>
      <x:c r="D3107" s="103" t="s">
        <x:v>196</x:v>
      </x:c>
      <x:c r="E3107" s="104"/>
      <x:c r="F3107" s="104"/>
      <x:c r="G3107" s="104"/>
      <x:c r="H3107" s="104"/>
      <x:c r="I3107" s="104">
        <x:f>INT(SUM(H3105:H3106)*0.03)</x:f>
        <x:v>10</x:v>
      </x:c>
      <x:c r="J3107" s="104">
        <x:f>INT(C3107*I3107)</x:f>
        <x:v>10</x:v>
      </x:c>
      <x:c r="K3107" s="104">
        <x:f t="shared" si="510"/>
        <x:v>10</x:v>
      </x:c>
      <x:c r="L3107" s="104">
        <x:f t="shared" si="510"/>
        <x:v>10</x:v>
      </x:c>
      <x:c r="M3107" s="104"/>
      <x:c r="N3107" s="100"/>
    </x:row>
    <x:row r="3108" spans="1:14" s="5" customFormat="1" ht="19.5" hidden="1" customHeight="1">
      <x:c r="A3108" s="101" t="s">
        <x:v>533</x:v>
      </x:c>
      <x:c r="B3108" s="101"/>
      <x:c r="C3108" s="102"/>
      <x:c r="D3108" s="103"/>
      <x:c r="E3108" s="104"/>
      <x:c r="F3108" s="104">
        <x:f>SUM(F3105:F3107)</x:f>
        <x:v>0</x:v>
      </x:c>
      <x:c r="G3108" s="104"/>
      <x:c r="H3108" s="104">
        <x:f>SUM(H3105:H3107)</x:f>
        <x:v>364</x:v>
      </x:c>
      <x:c r="I3108" s="104"/>
      <x:c r="J3108" s="104">
        <x:f>SUM(J3105:J3107)</x:f>
        <x:v>10</x:v>
      </x:c>
      <x:c r="K3108" s="104"/>
      <x:c r="L3108" s="104">
        <x:f>SUM(F3108,H3108,J3108)</x:f>
        <x:v>374</x:v>
      </x:c>
      <x:c r="M3108" s="104"/>
      <x:c r="N3108" s="100"/>
    </x:row>
    <x:row r="3109" spans="1:14" s="5" customFormat="1" ht="19.5" hidden="1" customHeight="1">
      <x:c r="A3109" s="105"/>
      <x:c r="B3109" s="105"/>
      <x:c r="C3109" s="106"/>
      <x:c r="D3109" s="107"/>
      <x:c r="E3109" s="108"/>
      <x:c r="F3109" s="108"/>
      <x:c r="G3109" s="108"/>
      <x:c r="H3109" s="108"/>
      <x:c r="I3109" s="108"/>
      <x:c r="J3109" s="108"/>
      <x:c r="K3109" s="108"/>
      <x:c r="L3109" s="108"/>
      <x:c r="M3109" s="108"/>
      <x:c r="N3109" s="100"/>
    </x:row>
    <x:row r="3110" spans="1:14" s="5" customFormat="1" ht="18" hidden="1" customHeight="1">
      <x:c r="A3110" s="113" t="s">
        <x:v>1147</x:v>
      </x:c>
      <x:c r="B3110" s="96" t="str">
        <x:f>일위대가목록표!C293</x:f>
        <x:v>군식, 옹벽위</x:v>
      </x:c>
      <x:c r="C3110" s="97"/>
      <x:c r="D3110" s="98" t="s">
        <x:v>265</x:v>
      </x:c>
      <x:c r="E3110" s="99"/>
      <x:c r="F3110" s="99"/>
      <x:c r="G3110" s="99"/>
      <x:c r="H3110" s="99"/>
      <x:c r="I3110" s="99"/>
      <x:c r="J3110" s="99"/>
      <x:c r="K3110" s="99"/>
      <x:c r="L3110" s="99"/>
      <x:c r="M3110" s="99"/>
      <x:c r="N3110" s="100"/>
    </x:row>
    <x:row r="3111" spans="1:14" s="5" customFormat="1" ht="19.5" hidden="1" customHeight="1">
      <x:c r="A3111" s="101" t="s">
        <x:v>153</x:v>
      </x:c>
      <x:c r="B3111" s="101"/>
      <x:c r="C3111" s="112">
        <x:v>0.00093000000000000005</x:v>
      </x:c>
      <x:c r="D3111" s="103" t="s">
        <x:v>250</x:v>
      </x:c>
      <x:c r="E3111" s="104"/>
      <x:c r="F3111" s="104"/>
      <x:c r="G3111" s="104">
        <x:f>G3105</x:f>
        <x:v>189749</x:v>
      </x:c>
      <x:c r="H3111" s="104">
        <x:f>INT(C3111*G3111)</x:f>
        <x:v>176</x:v>
      </x:c>
      <x:c r="I3111" s="104"/>
      <x:c r="J3111" s="104"/>
      <x:c r="K3111" s="104">
        <x:f t="shared" ref="K3111:L3113" si="511">SUM(E3111,G3111,I3111)</x:f>
        <x:v>189749</x:v>
      </x:c>
      <x:c r="L3111" s="104">
        <x:f t="shared" si="511"/>
        <x:v>176</x:v>
      </x:c>
      <x:c r="M3111" s="104"/>
      <x:c r="N3111" s="100"/>
    </x:row>
    <x:row r="3112" spans="1:14" s="5" customFormat="1" ht="19.5" hidden="1" customHeight="1">
      <x:c r="A3112" s="101" t="s">
        <x:v>862</x:v>
      </x:c>
      <x:c r="B3112" s="101"/>
      <x:c r="C3112" s="112">
        <x:v>0.00187</x:v>
      </x:c>
      <x:c r="D3112" s="103" t="s">
        <x:v>250</x:v>
      </x:c>
      <x:c r="E3112" s="104"/>
      <x:c r="F3112" s="104"/>
      <x:c r="G3112" s="104">
        <x:f>G3106</x:f>
        <x:v>148510</x:v>
      </x:c>
      <x:c r="H3112" s="104">
        <x:f>INT(C3112*G3112)</x:f>
        <x:v>277</x:v>
      </x:c>
      <x:c r="I3112" s="104"/>
      <x:c r="J3112" s="104"/>
      <x:c r="K3112" s="104">
        <x:f t="shared" si="511"/>
        <x:v>148510</x:v>
      </x:c>
      <x:c r="L3112" s="104">
        <x:f t="shared" si="511"/>
        <x:v>277</x:v>
      </x:c>
      <x:c r="M3112" s="104"/>
      <x:c r="N3112" s="100"/>
    </x:row>
    <x:row r="3113" spans="1:14" s="5" customFormat="1" ht="19.5" hidden="1" customHeight="1">
      <x:c r="A3113" s="101" t="s">
        <x:v>378</x:v>
      </x:c>
      <x:c r="B3113" s="101" t="s">
        <x:v>649</x:v>
      </x:c>
      <x:c r="C3113" s="102">
        <x:v>1</x:v>
      </x:c>
      <x:c r="D3113" s="103" t="s">
        <x:v>196</x:v>
      </x:c>
      <x:c r="E3113" s="104"/>
      <x:c r="F3113" s="104"/>
      <x:c r="G3113" s="104"/>
      <x:c r="H3113" s="104"/>
      <x:c r="I3113" s="104">
        <x:f>INT(SUM(H3111:H3112)*0.03)</x:f>
        <x:v>13</x:v>
      </x:c>
      <x:c r="J3113" s="104">
        <x:f>INT(C3113*I3113)</x:f>
        <x:v>13</x:v>
      </x:c>
      <x:c r="K3113" s="104">
        <x:f t="shared" si="511"/>
        <x:v>13</x:v>
      </x:c>
      <x:c r="L3113" s="104">
        <x:f t="shared" si="511"/>
        <x:v>13</x:v>
      </x:c>
      <x:c r="M3113" s="104"/>
      <x:c r="N3113" s="100"/>
    </x:row>
    <x:row r="3114" spans="1:14" s="5" customFormat="1" ht="19.5" hidden="1" customHeight="1">
      <x:c r="A3114" s="101" t="s">
        <x:v>533</x:v>
      </x:c>
      <x:c r="B3114" s="101"/>
      <x:c r="C3114" s="102"/>
      <x:c r="D3114" s="103"/>
      <x:c r="E3114" s="104"/>
      <x:c r="F3114" s="104">
        <x:f>SUM(F3111:F3113)</x:f>
        <x:v>0</x:v>
      </x:c>
      <x:c r="G3114" s="104"/>
      <x:c r="H3114" s="104">
        <x:f>SUM(H3111:H3113)</x:f>
        <x:v>453</x:v>
      </x:c>
      <x:c r="I3114" s="104"/>
      <x:c r="J3114" s="104">
        <x:f>SUM(J3111:J3113)</x:f>
        <x:v>13</x:v>
      </x:c>
      <x:c r="K3114" s="104"/>
      <x:c r="L3114" s="104">
        <x:f>SUM(F3114,H3114,J3114)</x:f>
        <x:v>466</x:v>
      </x:c>
      <x:c r="M3114" s="104"/>
      <x:c r="N3114" s="100"/>
    </x:row>
    <x:row r="3115" spans="1:14" s="5" customFormat="1" ht="19.5" hidden="1" customHeight="1">
      <x:c r="A3115" s="105"/>
      <x:c r="B3115" s="105"/>
      <x:c r="C3115" s="106"/>
      <x:c r="D3115" s="107"/>
      <x:c r="E3115" s="108"/>
      <x:c r="F3115" s="108"/>
      <x:c r="G3115" s="108"/>
      <x:c r="H3115" s="108"/>
      <x:c r="I3115" s="108"/>
      <x:c r="J3115" s="108"/>
      <x:c r="K3115" s="108"/>
      <x:c r="L3115" s="108"/>
      <x:c r="M3115" s="108"/>
      <x:c r="N3115" s="100"/>
    </x:row>
    <x:row r="3116" spans="1:14" s="5" customFormat="1" ht="29.25" customHeight="1">
      <x:c r="A3116" s="113" t="s">
        <x:v>6</x:v>
      </x:c>
      <x:c r="B3116" s="96" t="str">
        <x:f>일위대가목록표!C294</x:f>
        <x:v>2.0*2.0미만</x:v>
      </x:c>
      <x:c r="C3116" s="97"/>
      <x:c r="D3116" s="98" t="s">
        <x:v>261</x:v>
      </x:c>
      <x:c r="E3116" s="99"/>
      <x:c r="F3116" s="99"/>
      <x:c r="G3116" s="99"/>
      <x:c r="H3116" s="99"/>
      <x:c r="I3116" s="99"/>
      <x:c r="J3116" s="99"/>
      <x:c r="K3116" s="99"/>
      <x:c r="L3116" s="99"/>
      <x:c r="M3116" s="99"/>
      <x:c r="N3116" s="100"/>
    </x:row>
    <x:row r="3117" spans="1:14" s="5" customFormat="1" ht="19.5" customHeight="1">
      <x:c r="A3117" s="101" t="s">
        <x:v>712</x:v>
      </x:c>
      <x:c r="B3117" s="101" t="s">
        <x:v>1433</x:v>
      </x:c>
      <x:c r="C3117" s="112">
        <x:v>0.0073999999999999999</x:v>
      </x:c>
      <x:c r="D3117" s="103" t="s">
        <x:v>250</x:v>
      </x:c>
      <x:c r="E3117" s="104"/>
      <x:c r="F3117" s="104"/>
      <x:c r="G3117" s="104">
        <x:f>노임단가표!F3</x:f>
        <x:v>187435</x:v>
      </x:c>
      <x:c r="H3117" s="104">
        <x:f>INT(C3117*G3117)</x:f>
        <x:v>1387</x:v>
      </x:c>
      <x:c r="I3117" s="104"/>
      <x:c r="J3117" s="104"/>
      <x:c r="K3117" s="104">
        <x:f t="shared" ref="K3117:L3121" si="512">SUM(E3117,G3117,I3117)</x:f>
        <x:v>187435</x:v>
      </x:c>
      <x:c r="L3117" s="104">
        <x:f t="shared" si="512"/>
        <x:v>1387</x:v>
      </x:c>
      <x:c r="M3117" s="104"/>
      <x:c r="N3117" s="100"/>
    </x:row>
    <x:row r="3118" spans="1:14" s="5" customFormat="1" ht="19.5" customHeight="1">
      <x:c r="A3118" s="101" t="s">
        <x:v>862</x:v>
      </x:c>
      <x:c r="B3118" s="101" t="s">
        <x:v>1433</x:v>
      </x:c>
      <x:c r="C3118" s="112">
        <x:v>0.014800000000000002</x:v>
      </x:c>
      <x:c r="D3118" s="103" t="s">
        <x:v>250</x:v>
      </x:c>
      <x:c r="E3118" s="104"/>
      <x:c r="F3118" s="104"/>
      <x:c r="G3118" s="104">
        <x:f>G3112</x:f>
        <x:v>148510</x:v>
      </x:c>
      <x:c r="H3118" s="104">
        <x:f>INT(C3118*G3118)</x:f>
        <x:v>2197</x:v>
      </x:c>
      <x:c r="I3118" s="104"/>
      <x:c r="J3118" s="104"/>
      <x:c r="K3118" s="104">
        <x:f t="shared" si="512"/>
        <x:v>148510</x:v>
      </x:c>
      <x:c r="L3118" s="104">
        <x:f t="shared" si="512"/>
        <x:v>2197</x:v>
      </x:c>
      <x:c r="M3118" s="104"/>
      <x:c r="N3118" s="100"/>
    </x:row>
    <x:row r="3119" spans="1:14" s="5" customFormat="1" ht="19.5" customHeight="1">
      <x:c r="A3119" s="101" t="s">
        <x:v>712</x:v>
      </x:c>
      <x:c r="B3119" s="101" t="s">
        <x:v>1499</x:v>
      </x:c>
      <x:c r="C3119" s="112">
        <x:v>0.0097999999999999998</x:v>
      </x:c>
      <x:c r="D3119" s="103" t="s">
        <x:v>250</x:v>
      </x:c>
      <x:c r="E3119" s="104"/>
      <x:c r="F3119" s="104"/>
      <x:c r="G3119" s="104">
        <x:f>G3117</x:f>
        <x:v>187435</x:v>
      </x:c>
      <x:c r="H3119" s="104">
        <x:f>INT(C3119*G3119)</x:f>
        <x:v>1836</x:v>
      </x:c>
      <x:c r="I3119" s="104"/>
      <x:c r="J3119" s="104"/>
      <x:c r="K3119" s="104">
        <x:f t="shared" si="512"/>
        <x:v>187435</x:v>
      </x:c>
      <x:c r="L3119" s="104">
        <x:f t="shared" si="512"/>
        <x:v>1836</x:v>
      </x:c>
      <x:c r="M3119" s="104"/>
      <x:c r="N3119" s="100"/>
    </x:row>
    <x:row r="3120" spans="1:14" s="5" customFormat="1" ht="19.5" customHeight="1">
      <x:c r="A3120" s="101" t="s">
        <x:v>862</x:v>
      </x:c>
      <x:c r="B3120" s="101" t="s">
        <x:v>1499</x:v>
      </x:c>
      <x:c r="C3120" s="112">
        <x:v>0.0048999999999999999</x:v>
      </x:c>
      <x:c r="D3120" s="103" t="s">
        <x:v>250</x:v>
      </x:c>
      <x:c r="E3120" s="104"/>
      <x:c r="F3120" s="104"/>
      <x:c r="G3120" s="104">
        <x:f>G3118</x:f>
        <x:v>148510</x:v>
      </x:c>
      <x:c r="H3120" s="104">
        <x:f>INT(C3120*G3120)</x:f>
        <x:v>727</x:v>
      </x:c>
      <x:c r="I3120" s="104"/>
      <x:c r="J3120" s="104"/>
      <x:c r="K3120" s="104">
        <x:f t="shared" si="512"/>
        <x:v>148510</x:v>
      </x:c>
      <x:c r="L3120" s="104">
        <x:f t="shared" si="512"/>
        <x:v>727</x:v>
      </x:c>
      <x:c r="M3120" s="104"/>
      <x:c r="N3120" s="100"/>
    </x:row>
    <x:row r="3121" spans="1:14" s="5" customFormat="1" ht="19.5" customHeight="1">
      <x:c r="A3121" s="101" t="s">
        <x:v>1478</x:v>
      </x:c>
      <x:c r="B3121" s="101" t="s">
        <x:v>241</x:v>
      </x:c>
      <x:c r="C3121" s="178">
        <x:v>0.068799999999999994</x:v>
      </x:c>
      <x:c r="D3121" s="103" t="s">
        <x:v>194</x:v>
      </x:c>
      <x:c r="E3121" s="104">
        <x:f>건설기계목록!E13</x:f>
        <x:v>9283</x:v>
      </x:c>
      <x:c r="F3121" s="104">
        <x:f>INT(C3121*E3121)</x:f>
        <x:v>638</x:v>
      </x:c>
      <x:c r="G3121" s="104">
        <x:f>건설기계목록!F13</x:f>
        <x:v>39645</x:v>
      </x:c>
      <x:c r="H3121" s="104">
        <x:f>INT(C3121*G3121)</x:f>
        <x:v>2727</x:v>
      </x:c>
      <x:c r="I3121" s="104">
        <x:f>건설기계목록!G13</x:f>
        <x:v>9596</x:v>
      </x:c>
      <x:c r="J3121" s="104">
        <x:f>INT(C3121*I3121)</x:f>
        <x:v>660</x:v>
      </x:c>
      <x:c r="K3121" s="104">
        <x:f t="shared" si="512"/>
        <x:v>58524</x:v>
      </x:c>
      <x:c r="L3121" s="104">
        <x:f t="shared" si="512"/>
        <x:v>4025</x:v>
      </x:c>
      <x:c r="M3121" s="104"/>
      <x:c r="N3121" s="100"/>
    </x:row>
    <x:row r="3122" spans="1:14" s="5" customFormat="1" ht="19.5" customHeight="1">
      <x:c r="A3122" s="101" t="s">
        <x:v>533</x:v>
      </x:c>
      <x:c r="B3122" s="101"/>
      <x:c r="C3122" s="102"/>
      <x:c r="D3122" s="103"/>
      <x:c r="E3122" s="104"/>
      <x:c r="F3122" s="104">
        <x:f>SUM(F3117:F3121)</x:f>
        <x:v>638</x:v>
      </x:c>
      <x:c r="G3122" s="104"/>
      <x:c r="H3122" s="104">
        <x:f t="shared" ref="H3122:J3122" si="513">SUM(H3117:H3121)</x:f>
        <x:v>8874</x:v>
      </x:c>
      <x:c r="I3122" s="104"/>
      <x:c r="J3122" s="104">
        <x:f t="shared" si="513"/>
        <x:v>660</x:v>
      </x:c>
      <x:c r="K3122" s="104"/>
      <x:c r="L3122" s="104">
        <x:f>SUM(F3122,H3122,J3122)</x:f>
        <x:v>10172</x:v>
      </x:c>
      <x:c r="M3122" s="104"/>
      <x:c r="N3122" s="100"/>
    </x:row>
    <x:row r="3123" spans="1:14" s="5" customFormat="1" ht="19.5" customHeight="1">
      <x:c r="A3123" s="105"/>
      <x:c r="B3123" s="105"/>
      <x:c r="C3123" s="106"/>
      <x:c r="D3123" s="107"/>
      <x:c r="E3123" s="108"/>
      <x:c r="F3123" s="108"/>
      <x:c r="G3123" s="108"/>
      <x:c r="H3123" s="108"/>
      <x:c r="I3123" s="108"/>
      <x:c r="J3123" s="108"/>
      <x:c r="K3123" s="108"/>
      <x:c r="L3123" s="108"/>
      <x:c r="M3123" s="108"/>
      <x:c r="N3123" s="100"/>
    </x:row>
    <x:row r="3124" spans="1:14" s="5" customFormat="1" ht="29.25" customHeight="1">
      <x:c r="A3124" s="113" t="s">
        <x:v>1284</x:v>
      </x:c>
      <x:c r="B3124" s="96" t="str">
        <x:f>일위대가목록표!C295</x:f>
        <x:v>2.0*2.0이상</x:v>
      </x:c>
      <x:c r="C3124" s="97"/>
      <x:c r="D3124" s="98" t="s">
        <x:v>261</x:v>
      </x:c>
      <x:c r="E3124" s="99"/>
      <x:c r="F3124" s="99"/>
      <x:c r="G3124" s="99"/>
      <x:c r="H3124" s="99"/>
      <x:c r="I3124" s="99"/>
      <x:c r="J3124" s="99"/>
      <x:c r="K3124" s="99"/>
      <x:c r="L3124" s="99"/>
      <x:c r="M3124" s="99"/>
      <x:c r="N3124" s="100"/>
    </x:row>
    <x:row r="3125" spans="1:14" s="5" customFormat="1" ht="19.5" customHeight="1">
      <x:c r="A3125" s="101" t="s">
        <x:v>712</x:v>
      </x:c>
      <x:c r="B3125" s="101" t="s">
        <x:v>1433</x:v>
      </x:c>
      <x:c r="C3125" s="112">
        <x:f>C3117*1.5</x:f>
        <x:v>0.0111</x:v>
      </x:c>
      <x:c r="D3125" s="103" t="s">
        <x:v>250</x:v>
      </x:c>
      <x:c r="E3125" s="104"/>
      <x:c r="F3125" s="104"/>
      <x:c r="G3125" s="104">
        <x:f>G3117</x:f>
        <x:v>187435</x:v>
      </x:c>
      <x:c r="H3125" s="104">
        <x:f>INT(C3125*G3125)</x:f>
        <x:v>2080</x:v>
      </x:c>
      <x:c r="I3125" s="104"/>
      <x:c r="J3125" s="104"/>
      <x:c r="K3125" s="104">
        <x:f t="shared" ref="K3125:L3129" si="514">SUM(E3125,G3125,I3125)</x:f>
        <x:v>187435</x:v>
      </x:c>
      <x:c r="L3125" s="104">
        <x:f t="shared" si="514"/>
        <x:v>2080</x:v>
      </x:c>
      <x:c r="M3125" s="104"/>
      <x:c r="N3125" s="100"/>
    </x:row>
    <x:row r="3126" spans="1:14" s="5" customFormat="1" ht="19.5" customHeight="1">
      <x:c r="A3126" s="101" t="s">
        <x:v>862</x:v>
      </x:c>
      <x:c r="B3126" s="101" t="s">
        <x:v>1433</x:v>
      </x:c>
      <x:c r="C3126" s="112">
        <x:f>C3118*1.5</x:f>
        <x:v>0.022200000000000003</x:v>
      </x:c>
      <x:c r="D3126" s="103" t="s">
        <x:v>250</x:v>
      </x:c>
      <x:c r="E3126" s="104"/>
      <x:c r="F3126" s="104"/>
      <x:c r="G3126" s="104">
        <x:f>G3118</x:f>
        <x:v>148510</x:v>
      </x:c>
      <x:c r="H3126" s="104">
        <x:f>INT(C3126*G3126)</x:f>
        <x:v>3296</x:v>
      </x:c>
      <x:c r="I3126" s="104"/>
      <x:c r="J3126" s="104"/>
      <x:c r="K3126" s="104">
        <x:f t="shared" si="514"/>
        <x:v>148510</x:v>
      </x:c>
      <x:c r="L3126" s="104">
        <x:f t="shared" si="514"/>
        <x:v>3296</x:v>
      </x:c>
      <x:c r="M3126" s="104"/>
      <x:c r="N3126" s="117"/>
    </x:row>
    <x:row r="3127" spans="1:14" s="5" customFormat="1" ht="19.5" customHeight="1">
      <x:c r="A3127" s="101" t="s">
        <x:v>712</x:v>
      </x:c>
      <x:c r="B3127" s="101" t="s">
        <x:v>1499</x:v>
      </x:c>
      <x:c r="C3127" s="112">
        <x:f>C3119*1.5</x:f>
        <x:v>0.014699999999999999</x:v>
      </x:c>
      <x:c r="D3127" s="103" t="s">
        <x:v>250</x:v>
      </x:c>
      <x:c r="E3127" s="104"/>
      <x:c r="F3127" s="104"/>
      <x:c r="G3127" s="104">
        <x:f>G3125</x:f>
        <x:v>187435</x:v>
      </x:c>
      <x:c r="H3127" s="104">
        <x:f>INT(C3127*G3127)</x:f>
        <x:v>2755</x:v>
      </x:c>
      <x:c r="I3127" s="104"/>
      <x:c r="J3127" s="104"/>
      <x:c r="K3127" s="104">
        <x:f t="shared" si="514"/>
        <x:v>187435</x:v>
      </x:c>
      <x:c r="L3127" s="104">
        <x:f t="shared" si="514"/>
        <x:v>2755</x:v>
      </x:c>
      <x:c r="M3127" s="104"/>
      <x:c r="N3127" s="100"/>
    </x:row>
    <x:row r="3128" spans="1:14" s="5" customFormat="1" ht="19.5" customHeight="1">
      <x:c r="A3128" s="101" t="s">
        <x:v>862</x:v>
      </x:c>
      <x:c r="B3128" s="101" t="s">
        <x:v>1499</x:v>
      </x:c>
      <x:c r="C3128" s="112">
        <x:f>C3120*1.5</x:f>
        <x:v>0.0073499999999999999</x:v>
      </x:c>
      <x:c r="D3128" s="103" t="s">
        <x:v>250</x:v>
      </x:c>
      <x:c r="E3128" s="104"/>
      <x:c r="F3128" s="104"/>
      <x:c r="G3128" s="104">
        <x:f>G3126</x:f>
        <x:v>148510</x:v>
      </x:c>
      <x:c r="H3128" s="104">
        <x:f>INT(C3128*G3128)</x:f>
        <x:v>1091</x:v>
      </x:c>
      <x:c r="I3128" s="104"/>
      <x:c r="J3128" s="104"/>
      <x:c r="K3128" s="104">
        <x:f t="shared" si="514"/>
        <x:v>148510</x:v>
      </x:c>
      <x:c r="L3128" s="104">
        <x:f t="shared" si="514"/>
        <x:v>1091</x:v>
      </x:c>
      <x:c r="M3128" s="104"/>
      <x:c r="N3128" s="117"/>
    </x:row>
    <x:row r="3129" spans="1:14" s="5" customFormat="1" ht="19.5" customHeight="1">
      <x:c r="A3129" s="101" t="s">
        <x:v>1478</x:v>
      </x:c>
      <x:c r="B3129" s="101" t="s">
        <x:v>241</x:v>
      </x:c>
      <x:c r="C3129" s="112">
        <x:f>C3121*1.5</x:f>
        <x:v>0.1032</x:v>
      </x:c>
      <x:c r="D3129" s="103" t="s">
        <x:v>194</x:v>
      </x:c>
      <x:c r="E3129" s="104">
        <x:f>건설기계목록!E13</x:f>
        <x:v>9283</x:v>
      </x:c>
      <x:c r="F3129" s="104">
        <x:f>INT(C3129*E3129)</x:f>
        <x:v>958</x:v>
      </x:c>
      <x:c r="G3129" s="104">
        <x:f>건설기계목록!F13</x:f>
        <x:v>39645</x:v>
      </x:c>
      <x:c r="H3129" s="104">
        <x:f>INT(C3129*G3129)</x:f>
        <x:v>4091</x:v>
      </x:c>
      <x:c r="I3129" s="104">
        <x:f>건설기계목록!G13</x:f>
        <x:v>9596</x:v>
      </x:c>
      <x:c r="J3129" s="104">
        <x:f>INT(C3129*I3129)</x:f>
        <x:v>990</x:v>
      </x:c>
      <x:c r="K3129" s="104">
        <x:f t="shared" si="514"/>
        <x:v>58524</x:v>
      </x:c>
      <x:c r="L3129" s="104">
        <x:f t="shared" si="514"/>
        <x:v>6039</x:v>
      </x:c>
      <x:c r="M3129" s="104"/>
      <x:c r="N3129" s="117"/>
    </x:row>
    <x:row r="3130" spans="1:14" s="5" customFormat="1" ht="19.5" customHeight="1">
      <x:c r="A3130" s="101" t="s">
        <x:v>533</x:v>
      </x:c>
      <x:c r="B3130" s="101"/>
      <x:c r="C3130" s="102"/>
      <x:c r="D3130" s="103"/>
      <x:c r="E3130" s="104"/>
      <x:c r="F3130" s="104">
        <x:f>SUM(F3125:F3129)</x:f>
        <x:v>958</x:v>
      </x:c>
      <x:c r="G3130" s="104"/>
      <x:c r="H3130" s="104">
        <x:f t="shared" ref="H3130:J3130" si="515">SUM(H3125:H3129)</x:f>
        <x:v>13313</x:v>
      </x:c>
      <x:c r="I3130" s="104"/>
      <x:c r="J3130" s="104">
        <x:f t="shared" si="515"/>
        <x:v>990</x:v>
      </x:c>
      <x:c r="K3130" s="104"/>
      <x:c r="L3130" s="104">
        <x:f>SUM(F3130,H3130,J3130)</x:f>
        <x:v>15261</x:v>
      </x:c>
      <x:c r="M3130" s="104"/>
      <x:c r="N3130" s="100"/>
    </x:row>
    <x:row r="3131" spans="1:14" s="5" customFormat="1" ht="19.5" customHeight="1">
      <x:c r="A3131" s="105"/>
      <x:c r="B3131" s="105"/>
      <x:c r="C3131" s="106"/>
      <x:c r="D3131" s="107"/>
      <x:c r="E3131" s="108"/>
      <x:c r="F3131" s="108"/>
      <x:c r="G3131" s="108"/>
      <x:c r="H3131" s="108"/>
      <x:c r="I3131" s="108"/>
      <x:c r="J3131" s="108"/>
      <x:c r="K3131" s="108"/>
      <x:c r="L3131" s="108"/>
      <x:c r="M3131" s="108"/>
      <x:c r="N3131" s="100"/>
    </x:row>
    <x:row r="3132" spans="1:14" s="5" customFormat="1" ht="29.25" customHeight="1">
      <x:c r="A3132" s="113" t="s">
        <x:v>24</x:v>
      </x:c>
      <x:c r="B3132" s="96" t="str">
        <x:f>일위대가목록표!C296</x:f>
        <x:v xml:space="preserve"> 교목 R4이하</x:v>
      </x:c>
      <x:c r="C3132" s="97"/>
      <x:c r="D3132" s="98" t="s">
        <x:v>148</x:v>
      </x:c>
      <x:c r="E3132" s="99"/>
      <x:c r="F3132" s="99"/>
      <x:c r="G3132" s="99"/>
      <x:c r="H3132" s="99"/>
      <x:c r="I3132" s="99"/>
      <x:c r="J3132" s="99"/>
      <x:c r="K3132" s="99"/>
      <x:c r="L3132" s="99"/>
      <x:c r="M3132" s="99"/>
      <x:c r="N3132" s="100"/>
    </x:row>
    <x:row r="3133" spans="1:14" s="5" customFormat="1" ht="19.5" customHeight="1">
      <x:c r="A3133" s="118" t="str">
        <x:f>자재단가표!A18</x:f>
        <x:v>발근촉진제</x:v>
      </x:c>
      <x:c r="B3133" s="101"/>
      <x:c r="C3133" s="112">
        <x:v>1.6000000000000001</x:v>
      </x:c>
      <x:c r="D3133" s="103" t="s">
        <x:v>292</x:v>
      </x:c>
      <x:c r="E3133" s="104">
        <x:f>자재단가표!D18</x:f>
        <x:v>20</x:v>
      </x:c>
      <x:c r="F3133" s="104">
        <x:f>INT(C3133*E3133)</x:f>
        <x:v>32</x:v>
      </x:c>
      <x:c r="G3133" s="104"/>
      <x:c r="H3133" s="104"/>
      <x:c r="I3133" s="104"/>
      <x:c r="J3133" s="104"/>
      <x:c r="K3133" s="104">
        <x:f>SUM(E3133,G3133,I3133)</x:f>
        <x:v>20</x:v>
      </x:c>
      <x:c r="L3133" s="104">
        <x:f>SUM(F3133,H3133,J3133)</x:f>
        <x:v>32</x:v>
      </x:c>
      <x:c r="M3133" s="104"/>
      <x:c r="N3133" s="100"/>
    </x:row>
    <x:row r="3134" spans="1:14" s="5" customFormat="1" ht="19.5" customHeight="1">
      <x:c r="A3134" s="101" t="s">
        <x:v>533</x:v>
      </x:c>
      <x:c r="B3134" s="101"/>
      <x:c r="C3134" s="102"/>
      <x:c r="D3134" s="103"/>
      <x:c r="E3134" s="104"/>
      <x:c r="F3134" s="104">
        <x:f>SUM(F3133:F3133)</x:f>
        <x:v>32</x:v>
      </x:c>
      <x:c r="G3134" s="104"/>
      <x:c r="H3134" s="104">
        <x:f>SUM(H3133:H3133)</x:f>
        <x:v>0</x:v>
      </x:c>
      <x:c r="I3134" s="104"/>
      <x:c r="J3134" s="104">
        <x:f>SUM(J3133:J3133)</x:f>
        <x:v>0</x:v>
      </x:c>
      <x:c r="K3134" s="104"/>
      <x:c r="L3134" s="104">
        <x:f>SUM(F3134,H3134,J3134)</x:f>
        <x:v>32</x:v>
      </x:c>
      <x:c r="M3134" s="104"/>
      <x:c r="N3134" s="100"/>
    </x:row>
    <x:row r="3135" spans="1:14" s="5" customFormat="1" ht="19.5" customHeight="1">
      <x:c r="A3135" s="105"/>
      <x:c r="B3135" s="105"/>
      <x:c r="C3135" s="106"/>
      <x:c r="D3135" s="107"/>
      <x:c r="E3135" s="108"/>
      <x:c r="F3135" s="108"/>
      <x:c r="G3135" s="108"/>
      <x:c r="H3135" s="108"/>
      <x:c r="I3135" s="108"/>
      <x:c r="J3135" s="108"/>
      <x:c r="K3135" s="108"/>
      <x:c r="L3135" s="108"/>
      <x:c r="M3135" s="108"/>
      <x:c r="N3135" s="100"/>
    </x:row>
    <x:row r="3136" spans="1:14" s="5" customFormat="1" ht="29.25" customHeight="1">
      <x:c r="A3136" s="113" t="s">
        <x:v>1319</x:v>
      </x:c>
      <x:c r="B3136" s="96" t="str">
        <x:f>일위대가목록표!C297</x:f>
        <x:v xml:space="preserve"> 교목 R5~6</x:v>
      </x:c>
      <x:c r="C3136" s="97"/>
      <x:c r="D3136" s="98" t="s">
        <x:v>148</x:v>
      </x:c>
      <x:c r="E3136" s="99"/>
      <x:c r="F3136" s="99"/>
      <x:c r="G3136" s="99"/>
      <x:c r="H3136" s="99"/>
      <x:c r="I3136" s="99"/>
      <x:c r="J3136" s="99"/>
      <x:c r="K3136" s="99"/>
      <x:c r="L3136" s="99"/>
      <x:c r="M3136" s="99"/>
      <x:c r="N3136" s="100"/>
    </x:row>
    <x:row r="3137" spans="1:14" s="5" customFormat="1" ht="19.5" customHeight="1">
      <x:c r="A3137" s="118" t="str">
        <x:f>A3133</x:f>
        <x:v>발근촉진제</x:v>
      </x:c>
      <x:c r="B3137" s="101"/>
      <x:c r="C3137" s="112">
        <x:v>4.2000000000000002</x:v>
      </x:c>
      <x:c r="D3137" s="103" t="s">
        <x:v>292</x:v>
      </x:c>
      <x:c r="E3137" s="104">
        <x:f>E3133</x:f>
        <x:v>20</x:v>
      </x:c>
      <x:c r="F3137" s="104">
        <x:f>INT(C3137*E3137)</x:f>
        <x:v>84</x:v>
      </x:c>
      <x:c r="G3137" s="104"/>
      <x:c r="H3137" s="104"/>
      <x:c r="I3137" s="104"/>
      <x:c r="J3137" s="104"/>
      <x:c r="K3137" s="104">
        <x:f>SUM(E3137,G3137,I3137)</x:f>
        <x:v>20</x:v>
      </x:c>
      <x:c r="L3137" s="104">
        <x:f>SUM(F3137,H3137,J3137)</x:f>
        <x:v>84</x:v>
      </x:c>
      <x:c r="M3137" s="104"/>
      <x:c r="N3137" s="100"/>
    </x:row>
    <x:row r="3138" spans="1:14" s="5" customFormat="1" ht="19.5" customHeight="1">
      <x:c r="A3138" s="101" t="s">
        <x:v>533</x:v>
      </x:c>
      <x:c r="B3138" s="101"/>
      <x:c r="C3138" s="102"/>
      <x:c r="D3138" s="103"/>
      <x:c r="E3138" s="104"/>
      <x:c r="F3138" s="104">
        <x:f>SUM(F3137:F3137)</x:f>
        <x:v>84</x:v>
      </x:c>
      <x:c r="G3138" s="104"/>
      <x:c r="H3138" s="104">
        <x:f>SUM(H3137:H3137)</x:f>
        <x:v>0</x:v>
      </x:c>
      <x:c r="I3138" s="104"/>
      <x:c r="J3138" s="104">
        <x:f>SUM(J3137:J3137)</x:f>
        <x:v>0</x:v>
      </x:c>
      <x:c r="K3138" s="104"/>
      <x:c r="L3138" s="104">
        <x:f>SUM(F3138,H3138,J3138)</x:f>
        <x:v>84</x:v>
      </x:c>
      <x:c r="M3138" s="104"/>
      <x:c r="N3138" s="100"/>
    </x:row>
    <x:row r="3139" spans="1:14" s="5" customFormat="1" ht="19.5" customHeight="1">
      <x:c r="A3139" s="105"/>
      <x:c r="B3139" s="105"/>
      <x:c r="C3139" s="106"/>
      <x:c r="D3139" s="107"/>
      <x:c r="E3139" s="108"/>
      <x:c r="F3139" s="108"/>
      <x:c r="G3139" s="108"/>
      <x:c r="H3139" s="108"/>
      <x:c r="I3139" s="108"/>
      <x:c r="J3139" s="108"/>
      <x:c r="K3139" s="108"/>
      <x:c r="L3139" s="108"/>
      <x:c r="M3139" s="108"/>
      <x:c r="N3139" s="100"/>
    </x:row>
    <x:row r="3140" spans="1:14" s="5" customFormat="1" ht="29.25" customHeight="1">
      <x:c r="A3140" s="113" t="s">
        <x:v>1274</x:v>
      </x:c>
      <x:c r="B3140" s="96" t="str">
        <x:f>일위대가목록표!C298</x:f>
        <x:v xml:space="preserve"> 교목 R7~12</x:v>
      </x:c>
      <x:c r="C3140" s="97"/>
      <x:c r="D3140" s="98" t="s">
        <x:v>148</x:v>
      </x:c>
      <x:c r="E3140" s="99"/>
      <x:c r="F3140" s="99"/>
      <x:c r="G3140" s="99"/>
      <x:c r="H3140" s="99"/>
      <x:c r="I3140" s="99"/>
      <x:c r="J3140" s="99"/>
      <x:c r="K3140" s="99"/>
      <x:c r="L3140" s="99"/>
      <x:c r="M3140" s="99"/>
      <x:c r="N3140" s="100"/>
    </x:row>
    <x:row r="3141" spans="1:14" s="5" customFormat="1" ht="19.5" customHeight="1">
      <x:c r="A3141" s="118" t="str">
        <x:f>A3137</x:f>
        <x:v>발근촉진제</x:v>
      </x:c>
      <x:c r="B3141" s="101"/>
      <x:c r="C3141" s="112">
        <x:v>13</x:v>
      </x:c>
      <x:c r="D3141" s="103" t="s">
        <x:v>292</x:v>
      </x:c>
      <x:c r="E3141" s="104">
        <x:f>E3137</x:f>
        <x:v>20</x:v>
      </x:c>
      <x:c r="F3141" s="104">
        <x:f>INT(C3141*E3141)</x:f>
        <x:v>260</x:v>
      </x:c>
      <x:c r="G3141" s="104"/>
      <x:c r="H3141" s="104"/>
      <x:c r="I3141" s="104"/>
      <x:c r="J3141" s="104"/>
      <x:c r="K3141" s="104">
        <x:f>SUM(E3141,G3141,I3141)</x:f>
        <x:v>20</x:v>
      </x:c>
      <x:c r="L3141" s="104">
        <x:f>SUM(F3141,H3141,J3141)</x:f>
        <x:v>260</x:v>
      </x:c>
      <x:c r="M3141" s="104"/>
      <x:c r="N3141" s="100"/>
    </x:row>
    <x:row r="3142" spans="1:14" s="5" customFormat="1" ht="19.5" customHeight="1">
      <x:c r="A3142" s="101" t="s">
        <x:v>533</x:v>
      </x:c>
      <x:c r="B3142" s="101"/>
      <x:c r="C3142" s="102"/>
      <x:c r="D3142" s="103"/>
      <x:c r="E3142" s="104"/>
      <x:c r="F3142" s="104">
        <x:f>SUM(F3141:F3141)</x:f>
        <x:v>260</x:v>
      </x:c>
      <x:c r="G3142" s="104"/>
      <x:c r="H3142" s="104">
        <x:f>SUM(H3141:H3141)</x:f>
        <x:v>0</x:v>
      </x:c>
      <x:c r="I3142" s="104"/>
      <x:c r="J3142" s="104">
        <x:f>SUM(J3141:J3141)</x:f>
        <x:v>0</x:v>
      </x:c>
      <x:c r="K3142" s="104"/>
      <x:c r="L3142" s="104">
        <x:f>SUM(F3142,H3142,J3142)</x:f>
        <x:v>260</x:v>
      </x:c>
      <x:c r="M3142" s="104"/>
      <x:c r="N3142" s="100"/>
    </x:row>
    <x:row r="3143" spans="1:14" s="5" customFormat="1" ht="19.5" customHeight="1">
      <x:c r="A3143" s="105"/>
      <x:c r="B3143" s="105"/>
      <x:c r="C3143" s="106"/>
      <x:c r="D3143" s="107"/>
      <x:c r="E3143" s="108"/>
      <x:c r="F3143" s="108"/>
      <x:c r="G3143" s="108"/>
      <x:c r="H3143" s="108"/>
      <x:c r="I3143" s="108"/>
      <x:c r="J3143" s="108"/>
      <x:c r="K3143" s="108"/>
      <x:c r="L3143" s="108"/>
      <x:c r="M3143" s="108"/>
      <x:c r="N3143" s="100"/>
    </x:row>
    <x:row r="3144" spans="1:14" s="5" customFormat="1" ht="29.25" customHeight="1">
      <x:c r="A3144" s="113" t="s">
        <x:v>1330</x:v>
      </x:c>
      <x:c r="B3144" s="96" t="str">
        <x:f>일위대가목록표!C299</x:f>
        <x:v xml:space="preserve"> 교목 R13~15</x:v>
      </x:c>
      <x:c r="C3144" s="97"/>
      <x:c r="D3144" s="98" t="s">
        <x:v>148</x:v>
      </x:c>
      <x:c r="E3144" s="99"/>
      <x:c r="F3144" s="99"/>
      <x:c r="G3144" s="99"/>
      <x:c r="H3144" s="99"/>
      <x:c r="I3144" s="99"/>
      <x:c r="J3144" s="99"/>
      <x:c r="K3144" s="99"/>
      <x:c r="L3144" s="99"/>
      <x:c r="M3144" s="99"/>
      <x:c r="N3144" s="100"/>
    </x:row>
    <x:row r="3145" spans="1:14" s="5" customFormat="1" ht="19.5" customHeight="1">
      <x:c r="A3145" s="118" t="str">
        <x:f>A3141</x:f>
        <x:v>발근촉진제</x:v>
      </x:c>
      <x:c r="B3145" s="101"/>
      <x:c r="C3145" s="112">
        <x:v>36</x:v>
      </x:c>
      <x:c r="D3145" s="103" t="s">
        <x:v>292</x:v>
      </x:c>
      <x:c r="E3145" s="104">
        <x:f>E3141</x:f>
        <x:v>20</x:v>
      </x:c>
      <x:c r="F3145" s="104">
        <x:f>INT(C3145*E3145)</x:f>
        <x:v>720</x:v>
      </x:c>
      <x:c r="G3145" s="104"/>
      <x:c r="H3145" s="104"/>
      <x:c r="I3145" s="104"/>
      <x:c r="J3145" s="104"/>
      <x:c r="K3145" s="104">
        <x:f>SUM(E3145,G3145,I3145)</x:f>
        <x:v>20</x:v>
      </x:c>
      <x:c r="L3145" s="104">
        <x:f>SUM(F3145,H3145,J3145)</x:f>
        <x:v>720</x:v>
      </x:c>
      <x:c r="M3145" s="104"/>
      <x:c r="N3145" s="100"/>
    </x:row>
    <x:row r="3146" spans="1:14" s="5" customFormat="1" ht="19.5" customHeight="1">
      <x:c r="A3146" s="101" t="s">
        <x:v>533</x:v>
      </x:c>
      <x:c r="B3146" s="101"/>
      <x:c r="C3146" s="102"/>
      <x:c r="D3146" s="103"/>
      <x:c r="E3146" s="104"/>
      <x:c r="F3146" s="104">
        <x:f>SUM(F3145:F3145)</x:f>
        <x:v>720</x:v>
      </x:c>
      <x:c r="G3146" s="104"/>
      <x:c r="H3146" s="104">
        <x:f>SUM(H3145:H3145)</x:f>
        <x:v>0</x:v>
      </x:c>
      <x:c r="I3146" s="104"/>
      <x:c r="J3146" s="104">
        <x:f>SUM(J3145:J3145)</x:f>
        <x:v>0</x:v>
      </x:c>
      <x:c r="K3146" s="104"/>
      <x:c r="L3146" s="104">
        <x:f>SUM(F3146,H3146,J3146)</x:f>
        <x:v>720</x:v>
      </x:c>
      <x:c r="M3146" s="104"/>
      <x:c r="N3146" s="100"/>
    </x:row>
    <x:row r="3147" spans="1:14" s="5" customFormat="1" ht="19.5" customHeight="1">
      <x:c r="A3147" s="105"/>
      <x:c r="B3147" s="105"/>
      <x:c r="C3147" s="106"/>
      <x:c r="D3147" s="107"/>
      <x:c r="E3147" s="108"/>
      <x:c r="F3147" s="108"/>
      <x:c r="G3147" s="108"/>
      <x:c r="H3147" s="108"/>
      <x:c r="I3147" s="108"/>
      <x:c r="J3147" s="108"/>
      <x:c r="K3147" s="108"/>
      <x:c r="L3147" s="108"/>
      <x:c r="M3147" s="108"/>
      <x:c r="N3147" s="100"/>
    </x:row>
    <x:row r="3148" spans="1:14" s="5" customFormat="1" ht="29.25" customHeight="1">
      <x:c r="A3148" s="113" t="s">
        <x:v>1317</x:v>
      </x:c>
      <x:c r="B3148" s="96" t="str">
        <x:f>일위대가목록표!C300</x:f>
        <x:v xml:space="preserve"> 교목 R16~20</x:v>
      </x:c>
      <x:c r="C3148" s="97"/>
      <x:c r="D3148" s="98" t="s">
        <x:v>148</x:v>
      </x:c>
      <x:c r="E3148" s="99"/>
      <x:c r="F3148" s="99"/>
      <x:c r="G3148" s="99"/>
      <x:c r="H3148" s="99"/>
      <x:c r="I3148" s="99"/>
      <x:c r="J3148" s="99"/>
      <x:c r="K3148" s="99"/>
      <x:c r="L3148" s="99"/>
      <x:c r="M3148" s="99"/>
      <x:c r="N3148" s="100"/>
    </x:row>
    <x:row r="3149" spans="1:14" s="5" customFormat="1" ht="19.5" customHeight="1">
      <x:c r="A3149" s="118" t="str">
        <x:f>A3145</x:f>
        <x:v>발근촉진제</x:v>
      </x:c>
      <x:c r="B3149" s="101"/>
      <x:c r="C3149" s="112">
        <x:v>76</x:v>
      </x:c>
      <x:c r="D3149" s="103" t="s">
        <x:v>292</x:v>
      </x:c>
      <x:c r="E3149" s="104">
        <x:f>E3145</x:f>
        <x:v>20</x:v>
      </x:c>
      <x:c r="F3149" s="104">
        <x:f>INT(C3149*E3149)</x:f>
        <x:v>1520</x:v>
      </x:c>
      <x:c r="G3149" s="104"/>
      <x:c r="H3149" s="104"/>
      <x:c r="I3149" s="104"/>
      <x:c r="J3149" s="104"/>
      <x:c r="K3149" s="104">
        <x:f>SUM(E3149,G3149,I3149)</x:f>
        <x:v>20</x:v>
      </x:c>
      <x:c r="L3149" s="104">
        <x:f>SUM(F3149,H3149,J3149)</x:f>
        <x:v>1520</x:v>
      </x:c>
      <x:c r="M3149" s="104"/>
      <x:c r="N3149" s="100"/>
    </x:row>
    <x:row r="3150" spans="1:14" s="5" customFormat="1" ht="19.5" customHeight="1">
      <x:c r="A3150" s="101" t="s">
        <x:v>533</x:v>
      </x:c>
      <x:c r="B3150" s="101"/>
      <x:c r="C3150" s="102"/>
      <x:c r="D3150" s="103"/>
      <x:c r="E3150" s="104"/>
      <x:c r="F3150" s="104">
        <x:f>SUM(F3149:F3149)</x:f>
        <x:v>1520</x:v>
      </x:c>
      <x:c r="G3150" s="104"/>
      <x:c r="H3150" s="104">
        <x:f>SUM(H3149:H3149)</x:f>
        <x:v>0</x:v>
      </x:c>
      <x:c r="I3150" s="104"/>
      <x:c r="J3150" s="104">
        <x:f>SUM(J3149:J3149)</x:f>
        <x:v>0</x:v>
      </x:c>
      <x:c r="K3150" s="104"/>
      <x:c r="L3150" s="104">
        <x:f>SUM(F3150,H3150,J3150)</x:f>
        <x:v>1520</x:v>
      </x:c>
      <x:c r="M3150" s="104"/>
      <x:c r="N3150" s="100"/>
    </x:row>
    <x:row r="3151" spans="1:14" s="5" customFormat="1" ht="19.5" customHeight="1">
      <x:c r="A3151" s="105"/>
      <x:c r="B3151" s="105"/>
      <x:c r="C3151" s="106"/>
      <x:c r="D3151" s="107"/>
      <x:c r="E3151" s="108"/>
      <x:c r="F3151" s="108"/>
      <x:c r="G3151" s="108"/>
      <x:c r="H3151" s="108"/>
      <x:c r="I3151" s="108"/>
      <x:c r="J3151" s="108"/>
      <x:c r="K3151" s="108"/>
      <x:c r="L3151" s="108"/>
      <x:c r="M3151" s="108"/>
      <x:c r="N3151" s="100"/>
    </x:row>
    <x:row r="3152" spans="1:14" s="5" customFormat="1" ht="29.25" customHeight="1">
      <x:c r="A3152" s="113" t="s">
        <x:v>1336</x:v>
      </x:c>
      <x:c r="B3152" s="96" t="str">
        <x:f>일위대가목록표!C301</x:f>
        <x:v xml:space="preserve"> 교목 R21이상</x:v>
      </x:c>
      <x:c r="C3152" s="97"/>
      <x:c r="D3152" s="98" t="s">
        <x:v>148</x:v>
      </x:c>
      <x:c r="E3152" s="99"/>
      <x:c r="F3152" s="99"/>
      <x:c r="G3152" s="99"/>
      <x:c r="H3152" s="99"/>
      <x:c r="I3152" s="99"/>
      <x:c r="J3152" s="99"/>
      <x:c r="K3152" s="99"/>
      <x:c r="L3152" s="99"/>
      <x:c r="M3152" s="99"/>
      <x:c r="N3152" s="100"/>
    </x:row>
    <x:row r="3153" spans="1:14" s="5" customFormat="1" ht="19.5" customHeight="1">
      <x:c r="A3153" s="118" t="str">
        <x:f>A3149</x:f>
        <x:v>발근촉진제</x:v>
      </x:c>
      <x:c r="B3153" s="101"/>
      <x:c r="C3153" s="112">
        <x:v>121</x:v>
      </x:c>
      <x:c r="D3153" s="103" t="s">
        <x:v>292</x:v>
      </x:c>
      <x:c r="E3153" s="104">
        <x:f>E3149</x:f>
        <x:v>20</x:v>
      </x:c>
      <x:c r="F3153" s="104">
        <x:f>INT(C3153*E3153)</x:f>
        <x:v>2420</x:v>
      </x:c>
      <x:c r="G3153" s="104"/>
      <x:c r="H3153" s="104"/>
      <x:c r="I3153" s="104"/>
      <x:c r="J3153" s="104"/>
      <x:c r="K3153" s="104">
        <x:f>SUM(E3153,G3153,I3153)</x:f>
        <x:v>20</x:v>
      </x:c>
      <x:c r="L3153" s="104">
        <x:f>SUM(F3153,H3153,J3153)</x:f>
        <x:v>2420</x:v>
      </x:c>
      <x:c r="M3153" s="104"/>
      <x:c r="N3153" s="100"/>
    </x:row>
    <x:row r="3154" spans="1:14" s="5" customFormat="1" ht="19.5" customHeight="1">
      <x:c r="A3154" s="101" t="s">
        <x:v>533</x:v>
      </x:c>
      <x:c r="B3154" s="101"/>
      <x:c r="C3154" s="102"/>
      <x:c r="D3154" s="103"/>
      <x:c r="E3154" s="104"/>
      <x:c r="F3154" s="104">
        <x:f>SUM(F3153:F3153)</x:f>
        <x:v>2420</x:v>
      </x:c>
      <x:c r="G3154" s="104"/>
      <x:c r="H3154" s="104">
        <x:f>SUM(H3153:H3153)</x:f>
        <x:v>0</x:v>
      </x:c>
      <x:c r="I3154" s="104"/>
      <x:c r="J3154" s="104">
        <x:f>SUM(J3153:J3153)</x:f>
        <x:v>0</x:v>
      </x:c>
      <x:c r="K3154" s="104"/>
      <x:c r="L3154" s="104">
        <x:f>SUM(F3154,H3154,J3154)</x:f>
        <x:v>2420</x:v>
      </x:c>
      <x:c r="M3154" s="104"/>
      <x:c r="N3154" s="100"/>
    </x:row>
    <x:row r="3155" spans="1:14" s="5" customFormat="1" ht="19.5" customHeight="1">
      <x:c r="A3155" s="105"/>
      <x:c r="B3155" s="105"/>
      <x:c r="C3155" s="106"/>
      <x:c r="D3155" s="107"/>
      <x:c r="E3155" s="108"/>
      <x:c r="F3155" s="108"/>
      <x:c r="G3155" s="108"/>
      <x:c r="H3155" s="108"/>
      <x:c r="I3155" s="108"/>
      <x:c r="J3155" s="108"/>
      <x:c r="K3155" s="108"/>
      <x:c r="L3155" s="108"/>
      <x:c r="M3155" s="108"/>
      <x:c r="N3155" s="100"/>
    </x:row>
    <x:row r="3156" spans="1:14" s="5" customFormat="1" ht="29.25" customHeight="1">
      <x:c r="A3156" s="113" t="s">
        <x:v>1351</x:v>
      </x:c>
      <x:c r="B3156" s="96" t="str">
        <x:f>일위대가목록표!C302</x:f>
        <x:v>관목</x:v>
      </x:c>
      <x:c r="C3156" s="97"/>
      <x:c r="D3156" s="98" t="s">
        <x:v>148</x:v>
      </x:c>
      <x:c r="E3156" s="99"/>
      <x:c r="F3156" s="99"/>
      <x:c r="G3156" s="99"/>
      <x:c r="H3156" s="99"/>
      <x:c r="I3156" s="99"/>
      <x:c r="J3156" s="99"/>
      <x:c r="K3156" s="99"/>
      <x:c r="L3156" s="99"/>
      <x:c r="M3156" s="99"/>
      <x:c r="N3156" s="100"/>
    </x:row>
    <x:row r="3157" spans="1:14" s="5" customFormat="1" ht="19.5" customHeight="1">
      <x:c r="A3157" s="118" t="str">
        <x:f>A3153</x:f>
        <x:v>발근촉진제</x:v>
      </x:c>
      <x:c r="B3157" s="101"/>
      <x:c r="C3157" s="112">
        <x:v>0.20000000000000001</x:v>
      </x:c>
      <x:c r="D3157" s="103" t="s">
        <x:v>292</x:v>
      </x:c>
      <x:c r="E3157" s="104">
        <x:f>E3153</x:f>
        <x:v>20</x:v>
      </x:c>
      <x:c r="F3157" s="104">
        <x:f>INT(C3157*E3157)</x:f>
        <x:v>4</x:v>
      </x:c>
      <x:c r="G3157" s="104"/>
      <x:c r="H3157" s="104"/>
      <x:c r="I3157" s="104"/>
      <x:c r="J3157" s="104"/>
      <x:c r="K3157" s="104">
        <x:f>SUM(E3157,G3157,I3157)</x:f>
        <x:v>20</x:v>
      </x:c>
      <x:c r="L3157" s="104">
        <x:f>SUM(F3157,H3157,J3157)</x:f>
        <x:v>4</x:v>
      </x:c>
      <x:c r="M3157" s="104"/>
      <x:c r="N3157" s="100"/>
    </x:row>
    <x:row r="3158" spans="1:14" s="5" customFormat="1" ht="19.5" customHeight="1">
      <x:c r="A3158" s="101" t="s">
        <x:v>533</x:v>
      </x:c>
      <x:c r="B3158" s="101"/>
      <x:c r="C3158" s="102"/>
      <x:c r="D3158" s="103"/>
      <x:c r="E3158" s="104"/>
      <x:c r="F3158" s="104">
        <x:f>SUM(F3157:F3157)</x:f>
        <x:v>4</x:v>
      </x:c>
      <x:c r="G3158" s="104"/>
      <x:c r="H3158" s="104">
        <x:f>SUM(H3157:H3157)</x:f>
        <x:v>0</x:v>
      </x:c>
      <x:c r="I3158" s="104"/>
      <x:c r="J3158" s="104">
        <x:f>SUM(J3157:J3157)</x:f>
        <x:v>0</x:v>
      </x:c>
      <x:c r="K3158" s="104"/>
      <x:c r="L3158" s="104">
        <x:f>SUM(F3158,H3158,J3158)</x:f>
        <x:v>4</x:v>
      </x:c>
      <x:c r="M3158" s="104"/>
      <x:c r="N3158" s="100"/>
    </x:row>
    <x:row r="3159" spans="1:14" s="5" customFormat="1" ht="19.5" customHeight="1">
      <x:c r="A3159" s="105"/>
      <x:c r="B3159" s="105"/>
      <x:c r="C3159" s="106"/>
      <x:c r="D3159" s="107"/>
      <x:c r="E3159" s="108"/>
      <x:c r="F3159" s="108"/>
      <x:c r="G3159" s="108"/>
      <x:c r="H3159" s="108"/>
      <x:c r="I3159" s="108"/>
      <x:c r="J3159" s="108"/>
      <x:c r="K3159" s="108"/>
      <x:c r="L3159" s="108"/>
      <x:c r="M3159" s="108"/>
      <x:c r="N3159" s="100"/>
    </x:row>
    <x:row r="3160" spans="1:14" s="5" customFormat="1" ht="29.25" customHeight="1">
      <x:c r="A3160" s="113" t="s">
        <x:v>35</x:v>
      </x:c>
      <x:c r="B3160" s="96" t="str">
        <x:f>일위대가목록표!C303</x:f>
        <x:v>상록교목, H1.6~2.5</x:v>
      </x:c>
      <x:c r="C3160" s="97"/>
      <x:c r="D3160" s="98" t="s">
        <x:v>148</x:v>
      </x:c>
      <x:c r="E3160" s="99"/>
      <x:c r="F3160" s="99"/>
      <x:c r="G3160" s="99"/>
      <x:c r="H3160" s="99"/>
      <x:c r="I3160" s="99"/>
      <x:c r="J3160" s="99"/>
      <x:c r="K3160" s="99"/>
      <x:c r="L3160" s="99"/>
      <x:c r="M3160" s="99"/>
      <x:c r="N3160" s="100"/>
    </x:row>
    <x:row r="3161" spans="1:14" s="5" customFormat="1" ht="19.5" customHeight="1">
      <x:c r="A3161" s="101" t="s">
        <x:v>592</x:v>
      </x:c>
      <x:c r="B3161" s="101"/>
      <x:c r="C3161" s="112">
        <x:v>0.059999999999999998</x:v>
      </x:c>
      <x:c r="D3161" s="103" t="s">
        <x:v>298</x:v>
      </x:c>
      <x:c r="E3161" s="104">
        <x:f>자재단가표!D19</x:f>
        <x:v>5735</x:v>
      </x:c>
      <x:c r="F3161" s="104">
        <x:f>INT(C3161*E3161)</x:f>
        <x:v>344</x:v>
      </x:c>
      <x:c r="G3161" s="104"/>
      <x:c r="H3161" s="104"/>
      <x:c r="I3161" s="104"/>
      <x:c r="J3161" s="104"/>
      <x:c r="K3161" s="104">
        <x:f>SUM(E3161,G3161,I3161)</x:f>
        <x:v>5735</x:v>
      </x:c>
      <x:c r="L3161" s="104">
        <x:f>SUM(F3161,H3161,J3161)</x:f>
        <x:v>344</x:v>
      </x:c>
      <x:c r="M3161" s="104"/>
      <x:c r="N3161" s="100"/>
    </x:row>
    <x:row r="3162" spans="1:14" s="5" customFormat="1" ht="19.5" customHeight="1">
      <x:c r="A3162" s="101" t="s">
        <x:v>533</x:v>
      </x:c>
      <x:c r="B3162" s="101"/>
      <x:c r="C3162" s="102"/>
      <x:c r="D3162" s="103"/>
      <x:c r="E3162" s="104"/>
      <x:c r="F3162" s="104">
        <x:f>SUM(F3161:F3161)</x:f>
        <x:v>344</x:v>
      </x:c>
      <x:c r="G3162" s="104"/>
      <x:c r="H3162" s="104">
        <x:f>SUM(H3161:H3161)</x:f>
        <x:v>0</x:v>
      </x:c>
      <x:c r="I3162" s="104"/>
      <x:c r="J3162" s="104">
        <x:f>SUM(J3161:J3161)</x:f>
        <x:v>0</x:v>
      </x:c>
      <x:c r="K3162" s="104"/>
      <x:c r="L3162" s="104">
        <x:f>SUM(F3162,H3162,J3162)</x:f>
        <x:v>344</x:v>
      </x:c>
      <x:c r="M3162" s="104"/>
      <x:c r="N3162" s="100"/>
    </x:row>
    <x:row r="3163" spans="1:14" s="5" customFormat="1" ht="19.5" customHeight="1">
      <x:c r="A3163" s="105"/>
      <x:c r="B3163" s="105"/>
      <x:c r="C3163" s="106"/>
      <x:c r="D3163" s="107"/>
      <x:c r="E3163" s="108"/>
      <x:c r="F3163" s="108"/>
      <x:c r="G3163" s="108"/>
      <x:c r="H3163" s="108"/>
      <x:c r="I3163" s="108"/>
      <x:c r="J3163" s="108"/>
      <x:c r="K3163" s="108"/>
      <x:c r="L3163" s="108"/>
      <x:c r="M3163" s="108"/>
      <x:c r="N3163" s="100"/>
    </x:row>
    <x:row r="3164" spans="1:14" s="5" customFormat="1" ht="29.25" customHeight="1">
      <x:c r="A3164" s="113" t="s">
        <x:v>1333</x:v>
      </x:c>
      <x:c r="B3164" s="96" t="str">
        <x:f>일위대가목록표!C304</x:f>
        <x:v>상록교목, H2.6~3.5</x:v>
      </x:c>
      <x:c r="C3164" s="97"/>
      <x:c r="D3164" s="98" t="s">
        <x:v>148</x:v>
      </x:c>
      <x:c r="E3164" s="99"/>
      <x:c r="F3164" s="99"/>
      <x:c r="G3164" s="99"/>
      <x:c r="H3164" s="99"/>
      <x:c r="I3164" s="99"/>
      <x:c r="J3164" s="99"/>
      <x:c r="K3164" s="99"/>
      <x:c r="L3164" s="99"/>
      <x:c r="M3164" s="99"/>
      <x:c r="N3164" s="100"/>
    </x:row>
    <x:row r="3165" spans="1:14" s="5" customFormat="1" ht="19.5" customHeight="1">
      <x:c r="A3165" s="101" t="s">
        <x:v>592</x:v>
      </x:c>
      <x:c r="B3165" s="101"/>
      <x:c r="C3165" s="112">
        <x:v>0.080000000000000004</x:v>
      </x:c>
      <x:c r="D3165" s="103" t="s">
        <x:v>298</x:v>
      </x:c>
      <x:c r="E3165" s="104">
        <x:f>E3161</x:f>
        <x:v>5735</x:v>
      </x:c>
      <x:c r="F3165" s="104">
        <x:f>INT(C3165*E3165)</x:f>
        <x:v>458</x:v>
      </x:c>
      <x:c r="G3165" s="104"/>
      <x:c r="H3165" s="104"/>
      <x:c r="I3165" s="104"/>
      <x:c r="J3165" s="104"/>
      <x:c r="K3165" s="104">
        <x:f>SUM(E3165,G3165,I3165)</x:f>
        <x:v>5735</x:v>
      </x:c>
      <x:c r="L3165" s="104">
        <x:f>SUM(F3165,H3165,J3165)</x:f>
        <x:v>458</x:v>
      </x:c>
      <x:c r="M3165" s="104"/>
      <x:c r="N3165" s="100"/>
    </x:row>
    <x:row r="3166" spans="1:14" s="5" customFormat="1" ht="19.5" customHeight="1">
      <x:c r="A3166" s="101" t="s">
        <x:v>533</x:v>
      </x:c>
      <x:c r="B3166" s="101"/>
      <x:c r="C3166" s="102"/>
      <x:c r="D3166" s="103"/>
      <x:c r="E3166" s="104"/>
      <x:c r="F3166" s="104">
        <x:f>SUM(F3165:F3165)</x:f>
        <x:v>458</x:v>
      </x:c>
      <x:c r="G3166" s="104"/>
      <x:c r="H3166" s="104">
        <x:f>SUM(H3165:H3165)</x:f>
        <x:v>0</x:v>
      </x:c>
      <x:c r="I3166" s="104"/>
      <x:c r="J3166" s="104">
        <x:f>SUM(J3165:J3165)</x:f>
        <x:v>0</x:v>
      </x:c>
      <x:c r="K3166" s="104"/>
      <x:c r="L3166" s="104">
        <x:f>SUM(F3166,H3166,J3166)</x:f>
        <x:v>458</x:v>
      </x:c>
      <x:c r="M3166" s="104"/>
      <x:c r="N3166" s="100"/>
    </x:row>
    <x:row r="3167" spans="1:14" s="5" customFormat="1" ht="19.5" customHeight="1">
      <x:c r="A3167" s="105"/>
      <x:c r="B3167" s="105"/>
      <x:c r="C3167" s="106"/>
      <x:c r="D3167" s="107"/>
      <x:c r="E3167" s="108"/>
      <x:c r="F3167" s="108"/>
      <x:c r="G3167" s="108"/>
      <x:c r="H3167" s="108"/>
      <x:c r="I3167" s="108"/>
      <x:c r="J3167" s="108"/>
      <x:c r="K3167" s="108"/>
      <x:c r="L3167" s="108"/>
      <x:c r="M3167" s="108"/>
      <x:c r="N3167" s="100"/>
    </x:row>
    <x:row r="3168" spans="1:14" s="5" customFormat="1" ht="29.25" customHeight="1">
      <x:c r="A3168" s="113" t="s">
        <x:v>30</x:v>
      </x:c>
      <x:c r="B3168" s="96" t="str">
        <x:f>일위대가목록표!C305</x:f>
        <x:v>상록교목, H3.6~4.5</x:v>
      </x:c>
      <x:c r="C3168" s="97"/>
      <x:c r="D3168" s="98" t="s">
        <x:v>148</x:v>
      </x:c>
      <x:c r="E3168" s="99"/>
      <x:c r="F3168" s="99"/>
      <x:c r="G3168" s="99"/>
      <x:c r="H3168" s="99"/>
      <x:c r="I3168" s="99"/>
      <x:c r="J3168" s="99"/>
      <x:c r="K3168" s="99"/>
      <x:c r="L3168" s="99"/>
      <x:c r="M3168" s="99"/>
      <x:c r="N3168" s="100"/>
    </x:row>
    <x:row r="3169" spans="1:14" s="5" customFormat="1" ht="19.5" customHeight="1">
      <x:c r="A3169" s="101" t="s">
        <x:v>592</x:v>
      </x:c>
      <x:c r="B3169" s="101"/>
      <x:c r="C3169" s="112">
        <x:v>0.10000000000000001</x:v>
      </x:c>
      <x:c r="D3169" s="103" t="s">
        <x:v>298</x:v>
      </x:c>
      <x:c r="E3169" s="104">
        <x:f>E3165</x:f>
        <x:v>5735</x:v>
      </x:c>
      <x:c r="F3169" s="104">
        <x:f>INT(C3169*E3169)</x:f>
        <x:v>573</x:v>
      </x:c>
      <x:c r="G3169" s="104"/>
      <x:c r="H3169" s="104"/>
      <x:c r="I3169" s="104"/>
      <x:c r="J3169" s="104"/>
      <x:c r="K3169" s="104">
        <x:f>SUM(E3169,G3169,I3169)</x:f>
        <x:v>5735</x:v>
      </x:c>
      <x:c r="L3169" s="104">
        <x:f>SUM(F3169,H3169,J3169)</x:f>
        <x:v>573</x:v>
      </x:c>
      <x:c r="M3169" s="104"/>
      <x:c r="N3169" s="100"/>
    </x:row>
    <x:row r="3170" spans="1:14" s="5" customFormat="1" ht="19.5" customHeight="1">
      <x:c r="A3170" s="101" t="s">
        <x:v>533</x:v>
      </x:c>
      <x:c r="B3170" s="101"/>
      <x:c r="C3170" s="102"/>
      <x:c r="D3170" s="103"/>
      <x:c r="E3170" s="104"/>
      <x:c r="F3170" s="104">
        <x:f>SUM(F3169:F3169)</x:f>
        <x:v>573</x:v>
      </x:c>
      <x:c r="G3170" s="104"/>
      <x:c r="H3170" s="104">
        <x:f>SUM(H3169:H3169)</x:f>
        <x:v>0</x:v>
      </x:c>
      <x:c r="I3170" s="104"/>
      <x:c r="J3170" s="104">
        <x:f>SUM(J3169:J3169)</x:f>
        <x:v>0</x:v>
      </x:c>
      <x:c r="K3170" s="104"/>
      <x:c r="L3170" s="104">
        <x:f>SUM(F3170,H3170,J3170)</x:f>
        <x:v>573</x:v>
      </x:c>
      <x:c r="M3170" s="104"/>
      <x:c r="N3170" s="100"/>
    </x:row>
    <x:row r="3171" spans="1:14" s="5" customFormat="1" ht="19.5" customHeight="1">
      <x:c r="A3171" s="105"/>
      <x:c r="B3171" s="105"/>
      <x:c r="C3171" s="106"/>
      <x:c r="D3171" s="107"/>
      <x:c r="E3171" s="108"/>
      <x:c r="F3171" s="108"/>
      <x:c r="G3171" s="108"/>
      <x:c r="H3171" s="108"/>
      <x:c r="I3171" s="108"/>
      <x:c r="J3171" s="108"/>
      <x:c r="K3171" s="108"/>
      <x:c r="L3171" s="108"/>
      <x:c r="M3171" s="108"/>
      <x:c r="N3171" s="100"/>
    </x:row>
    <x:row r="3172" spans="1:14" s="5" customFormat="1" ht="29.25" customHeight="1">
      <x:c r="A3172" s="113" t="s">
        <x:v>1372</x:v>
      </x:c>
      <x:c r="B3172" s="96" t="str">
        <x:f>일위대가목록표!C306</x:f>
        <x:v>상록교목, H4.6이상</x:v>
      </x:c>
      <x:c r="C3172" s="97"/>
      <x:c r="D3172" s="98" t="s">
        <x:v>148</x:v>
      </x:c>
      <x:c r="E3172" s="99"/>
      <x:c r="F3172" s="99"/>
      <x:c r="G3172" s="99"/>
      <x:c r="H3172" s="99"/>
      <x:c r="I3172" s="99"/>
      <x:c r="J3172" s="99"/>
      <x:c r="K3172" s="99"/>
      <x:c r="L3172" s="99"/>
      <x:c r="M3172" s="99"/>
      <x:c r="N3172" s="100"/>
    </x:row>
    <x:row r="3173" spans="1:14" s="5" customFormat="1" ht="19.5" customHeight="1">
      <x:c r="A3173" s="101" t="s">
        <x:v>592</x:v>
      </x:c>
      <x:c r="B3173" s="101"/>
      <x:c r="C3173" s="112">
        <x:v>0.14000000000000001</x:v>
      </x:c>
      <x:c r="D3173" s="103" t="s">
        <x:v>298</x:v>
      </x:c>
      <x:c r="E3173" s="104">
        <x:f>E3169</x:f>
        <x:v>5735</x:v>
      </x:c>
      <x:c r="F3173" s="104">
        <x:f>INT(C3173*E3173)</x:f>
        <x:v>802</x:v>
      </x:c>
      <x:c r="G3173" s="104"/>
      <x:c r="H3173" s="104"/>
      <x:c r="I3173" s="104"/>
      <x:c r="J3173" s="104"/>
      <x:c r="K3173" s="104">
        <x:f>SUM(E3173,G3173,I3173)</x:f>
        <x:v>5735</x:v>
      </x:c>
      <x:c r="L3173" s="104">
        <x:f>SUM(F3173,H3173,J3173)</x:f>
        <x:v>802</x:v>
      </x:c>
      <x:c r="M3173" s="104"/>
      <x:c r="N3173" s="100"/>
    </x:row>
    <x:row r="3174" spans="1:14" s="5" customFormat="1" ht="19.5" customHeight="1">
      <x:c r="A3174" s="101" t="s">
        <x:v>533</x:v>
      </x:c>
      <x:c r="B3174" s="101"/>
      <x:c r="C3174" s="102"/>
      <x:c r="D3174" s="103"/>
      <x:c r="E3174" s="104"/>
      <x:c r="F3174" s="104">
        <x:f>SUM(F3173:F3173)</x:f>
        <x:v>802</x:v>
      </x:c>
      <x:c r="G3174" s="104"/>
      <x:c r="H3174" s="104">
        <x:f>SUM(H3173:H3173)</x:f>
        <x:v>0</x:v>
      </x:c>
      <x:c r="I3174" s="104"/>
      <x:c r="J3174" s="104">
        <x:f>SUM(J3173:J3173)</x:f>
        <x:v>0</x:v>
      </x:c>
      <x:c r="K3174" s="104"/>
      <x:c r="L3174" s="104">
        <x:f>SUM(F3174,H3174,J3174)</x:f>
        <x:v>802</x:v>
      </x:c>
      <x:c r="M3174" s="104"/>
      <x:c r="N3174" s="100"/>
    </x:row>
    <x:row r="3175" spans="1:14" s="5" customFormat="1" ht="19.5" customHeight="1">
      <x:c r="A3175" s="105"/>
      <x:c r="B3175" s="105"/>
      <x:c r="C3175" s="106"/>
      <x:c r="D3175" s="107"/>
      <x:c r="E3175" s="108"/>
      <x:c r="F3175" s="108"/>
      <x:c r="G3175" s="108"/>
      <x:c r="H3175" s="108"/>
      <x:c r="I3175" s="108"/>
      <x:c r="J3175" s="108"/>
      <x:c r="K3175" s="108"/>
      <x:c r="L3175" s="108"/>
      <x:c r="M3175" s="108"/>
      <x:c r="N3175" s="100"/>
    </x:row>
    <x:row r="3176" spans="1:14" s="5" customFormat="1" ht="29.25" customHeight="1">
      <x:c r="A3176" s="113" t="s">
        <x:v>1362</x:v>
      </x:c>
      <x:c r="B3176" s="96" t="str">
        <x:f>일위대가목록표!C307</x:f>
        <x:v>낙엽교목, H1.6~2.5</x:v>
      </x:c>
      <x:c r="C3176" s="97"/>
      <x:c r="D3176" s="98" t="s">
        <x:v>148</x:v>
      </x:c>
      <x:c r="E3176" s="99"/>
      <x:c r="F3176" s="99"/>
      <x:c r="G3176" s="99"/>
      <x:c r="H3176" s="99"/>
      <x:c r="I3176" s="99"/>
      <x:c r="J3176" s="99"/>
      <x:c r="K3176" s="99"/>
      <x:c r="L3176" s="99"/>
      <x:c r="M3176" s="99"/>
      <x:c r="N3176" s="100"/>
    </x:row>
    <x:row r="3177" spans="1:14" s="5" customFormat="1" ht="19.5" customHeight="1">
      <x:c r="A3177" s="101" t="s">
        <x:v>592</x:v>
      </x:c>
      <x:c r="B3177" s="101"/>
      <x:c r="C3177" s="112">
        <x:v>0.029999999999999999</x:v>
      </x:c>
      <x:c r="D3177" s="103" t="s">
        <x:v>298</x:v>
      </x:c>
      <x:c r="E3177" s="104">
        <x:f>E3173</x:f>
        <x:v>5735</x:v>
      </x:c>
      <x:c r="F3177" s="104">
        <x:f>INT(C3177*E3177)</x:f>
        <x:v>172</x:v>
      </x:c>
      <x:c r="G3177" s="104"/>
      <x:c r="H3177" s="104"/>
      <x:c r="I3177" s="104"/>
      <x:c r="J3177" s="104"/>
      <x:c r="K3177" s="104">
        <x:f>SUM(E3177,G3177,I3177)</x:f>
        <x:v>5735</x:v>
      </x:c>
      <x:c r="L3177" s="104">
        <x:f>SUM(F3177,H3177,J3177)</x:f>
        <x:v>172</x:v>
      </x:c>
      <x:c r="M3177" s="104"/>
      <x:c r="N3177" s="100"/>
    </x:row>
    <x:row r="3178" spans="1:14" s="5" customFormat="1" ht="19.5" customHeight="1">
      <x:c r="A3178" s="101" t="s">
        <x:v>533</x:v>
      </x:c>
      <x:c r="B3178" s="101"/>
      <x:c r="C3178" s="102"/>
      <x:c r="D3178" s="103"/>
      <x:c r="E3178" s="104"/>
      <x:c r="F3178" s="104">
        <x:f>SUM(F3177:F3177)</x:f>
        <x:v>172</x:v>
      </x:c>
      <x:c r="G3178" s="104"/>
      <x:c r="H3178" s="104">
        <x:f>SUM(H3177:H3177)</x:f>
        <x:v>0</x:v>
      </x:c>
      <x:c r="I3178" s="104"/>
      <x:c r="J3178" s="104">
        <x:f>SUM(J3177:J3177)</x:f>
        <x:v>0</x:v>
      </x:c>
      <x:c r="K3178" s="104"/>
      <x:c r="L3178" s="104">
        <x:f>SUM(F3178,H3178,J3178)</x:f>
        <x:v>172</x:v>
      </x:c>
      <x:c r="M3178" s="104"/>
      <x:c r="N3178" s="100"/>
    </x:row>
    <x:row r="3179" spans="1:14" s="5" customFormat="1" ht="19.5" customHeight="1">
      <x:c r="A3179" s="105"/>
      <x:c r="B3179" s="105"/>
      <x:c r="C3179" s="106"/>
      <x:c r="D3179" s="107"/>
      <x:c r="E3179" s="108"/>
      <x:c r="F3179" s="108"/>
      <x:c r="G3179" s="108"/>
      <x:c r="H3179" s="108"/>
      <x:c r="I3179" s="108"/>
      <x:c r="J3179" s="108"/>
      <x:c r="K3179" s="108"/>
      <x:c r="L3179" s="108"/>
      <x:c r="M3179" s="108"/>
      <x:c r="N3179" s="100"/>
    </x:row>
    <x:row r="3180" spans="1:14" s="5" customFormat="1" ht="29.25" customHeight="1">
      <x:c r="A3180" s="113" t="s">
        <x:v>1309</x:v>
      </x:c>
      <x:c r="B3180" s="96" t="str">
        <x:f>B3164</x:f>
        <x:v>상록교목, H2.6~3.5</x:v>
      </x:c>
      <x:c r="C3180" s="97"/>
      <x:c r="D3180" s="98" t="s">
        <x:v>148</x:v>
      </x:c>
      <x:c r="E3180" s="99"/>
      <x:c r="F3180" s="99"/>
      <x:c r="G3180" s="99"/>
      <x:c r="H3180" s="99"/>
      <x:c r="I3180" s="99"/>
      <x:c r="J3180" s="99"/>
      <x:c r="K3180" s="99"/>
      <x:c r="L3180" s="99"/>
      <x:c r="M3180" s="99"/>
      <x:c r="N3180" s="100"/>
    </x:row>
    <x:row r="3181" spans="1:14" s="5" customFormat="1" ht="19.5" customHeight="1">
      <x:c r="A3181" s="101" t="s">
        <x:v>592</x:v>
      </x:c>
      <x:c r="B3181" s="101"/>
      <x:c r="C3181" s="112">
        <x:v>0.05</x:v>
      </x:c>
      <x:c r="D3181" s="103" t="s">
        <x:v>298</x:v>
      </x:c>
      <x:c r="E3181" s="104">
        <x:f>E3177</x:f>
        <x:v>5735</x:v>
      </x:c>
      <x:c r="F3181" s="104">
        <x:f>INT(C3181*E3181)</x:f>
        <x:v>286</x:v>
      </x:c>
      <x:c r="G3181" s="104"/>
      <x:c r="H3181" s="104"/>
      <x:c r="I3181" s="104"/>
      <x:c r="J3181" s="104"/>
      <x:c r="K3181" s="104">
        <x:f>SUM(E3181,G3181,I3181)</x:f>
        <x:v>5735</x:v>
      </x:c>
      <x:c r="L3181" s="104">
        <x:f>SUM(F3181,H3181,J3181)</x:f>
        <x:v>286</x:v>
      </x:c>
      <x:c r="M3181" s="104"/>
      <x:c r="N3181" s="100"/>
    </x:row>
    <x:row r="3182" spans="1:14" s="5" customFormat="1" ht="19.5" customHeight="1">
      <x:c r="A3182" s="101" t="s">
        <x:v>533</x:v>
      </x:c>
      <x:c r="B3182" s="101"/>
      <x:c r="C3182" s="102"/>
      <x:c r="D3182" s="103"/>
      <x:c r="E3182" s="104"/>
      <x:c r="F3182" s="104">
        <x:f>SUM(F3181:F3181)</x:f>
        <x:v>286</x:v>
      </x:c>
      <x:c r="G3182" s="104"/>
      <x:c r="H3182" s="104">
        <x:f>SUM(H3181:H3181)</x:f>
        <x:v>0</x:v>
      </x:c>
      <x:c r="I3182" s="104"/>
      <x:c r="J3182" s="104">
        <x:f>SUM(J3181:J3181)</x:f>
        <x:v>0</x:v>
      </x:c>
      <x:c r="K3182" s="104"/>
      <x:c r="L3182" s="104">
        <x:f>SUM(F3182,H3182,J3182)</x:f>
        <x:v>286</x:v>
      </x:c>
      <x:c r="M3182" s="104"/>
      <x:c r="N3182" s="100"/>
    </x:row>
    <x:row r="3183" spans="1:14" s="5" customFormat="1" ht="19.5" customHeight="1">
      <x:c r="A3183" s="105"/>
      <x:c r="B3183" s="105"/>
      <x:c r="C3183" s="106"/>
      <x:c r="D3183" s="107"/>
      <x:c r="E3183" s="108"/>
      <x:c r="F3183" s="108"/>
      <x:c r="G3183" s="108"/>
      <x:c r="H3183" s="108"/>
      <x:c r="I3183" s="108"/>
      <x:c r="J3183" s="108"/>
      <x:c r="K3183" s="108"/>
      <x:c r="L3183" s="108"/>
      <x:c r="M3183" s="108"/>
      <x:c r="N3183" s="100"/>
    </x:row>
    <x:row r="3184" spans="1:14" s="5" customFormat="1" ht="29.25" customHeight="1">
      <x:c r="A3184" s="113" t="s">
        <x:v>1277</x:v>
      </x:c>
      <x:c r="B3184" s="96" t="str">
        <x:f>B3168</x:f>
        <x:v>상록교목, H3.6~4.5</x:v>
      </x:c>
      <x:c r="C3184" s="97"/>
      <x:c r="D3184" s="98" t="s">
        <x:v>148</x:v>
      </x:c>
      <x:c r="E3184" s="99"/>
      <x:c r="F3184" s="99"/>
      <x:c r="G3184" s="99"/>
      <x:c r="H3184" s="99"/>
      <x:c r="I3184" s="99"/>
      <x:c r="J3184" s="99"/>
      <x:c r="K3184" s="99"/>
      <x:c r="L3184" s="99"/>
      <x:c r="M3184" s="99"/>
      <x:c r="N3184" s="100"/>
    </x:row>
    <x:row r="3185" spans="1:14" s="5" customFormat="1" ht="19.5" customHeight="1">
      <x:c r="A3185" s="101" t="s">
        <x:v>592</x:v>
      </x:c>
      <x:c r="B3185" s="101"/>
      <x:c r="C3185" s="112">
        <x:v>0.070000000000000007</x:v>
      </x:c>
      <x:c r="D3185" s="103" t="s">
        <x:v>298</x:v>
      </x:c>
      <x:c r="E3185" s="104">
        <x:f>E3181</x:f>
        <x:v>5735</x:v>
      </x:c>
      <x:c r="F3185" s="104">
        <x:f>INT(C3185*E3185)</x:f>
        <x:v>401</x:v>
      </x:c>
      <x:c r="G3185" s="104"/>
      <x:c r="H3185" s="104"/>
      <x:c r="I3185" s="104"/>
      <x:c r="J3185" s="104"/>
      <x:c r="K3185" s="104">
        <x:f>SUM(E3185,G3185,I3185)</x:f>
        <x:v>5735</x:v>
      </x:c>
      <x:c r="L3185" s="104">
        <x:f>SUM(F3185,H3185,J3185)</x:f>
        <x:v>401</x:v>
      </x:c>
      <x:c r="M3185" s="104"/>
      <x:c r="N3185" s="100"/>
    </x:row>
    <x:row r="3186" spans="1:14" s="5" customFormat="1" ht="19.5" customHeight="1">
      <x:c r="A3186" s="101" t="s">
        <x:v>533</x:v>
      </x:c>
      <x:c r="B3186" s="101"/>
      <x:c r="C3186" s="102"/>
      <x:c r="D3186" s="103"/>
      <x:c r="E3186" s="104"/>
      <x:c r="F3186" s="104">
        <x:f>SUM(F3185:F3185)</x:f>
        <x:v>401</x:v>
      </x:c>
      <x:c r="G3186" s="104"/>
      <x:c r="H3186" s="104">
        <x:f>SUM(H3185:H3185)</x:f>
        <x:v>0</x:v>
      </x:c>
      <x:c r="I3186" s="104"/>
      <x:c r="J3186" s="104">
        <x:f>SUM(J3185:J3185)</x:f>
        <x:v>0</x:v>
      </x:c>
      <x:c r="K3186" s="104"/>
      <x:c r="L3186" s="104">
        <x:f>SUM(F3186,H3186,J3186)</x:f>
        <x:v>401</x:v>
      </x:c>
      <x:c r="M3186" s="104"/>
      <x:c r="N3186" s="100"/>
    </x:row>
    <x:row r="3187" spans="1:14" s="5" customFormat="1" ht="19.5" customHeight="1">
      <x:c r="A3187" s="105"/>
      <x:c r="B3187" s="105"/>
      <x:c r="C3187" s="106"/>
      <x:c r="D3187" s="107"/>
      <x:c r="E3187" s="108"/>
      <x:c r="F3187" s="108"/>
      <x:c r="G3187" s="108"/>
      <x:c r="H3187" s="108"/>
      <x:c r="I3187" s="108"/>
      <x:c r="J3187" s="108"/>
      <x:c r="K3187" s="108"/>
      <x:c r="L3187" s="108"/>
      <x:c r="M3187" s="108"/>
      <x:c r="N3187" s="100"/>
    </x:row>
    <x:row r="3188" spans="1:14" s="5" customFormat="1" ht="29.25" customHeight="1">
      <x:c r="A3188" s="113" t="s">
        <x:v>1334</x:v>
      </x:c>
      <x:c r="B3188" s="96" t="str">
        <x:f>B3172</x:f>
        <x:v>상록교목, H4.6이상</x:v>
      </x:c>
      <x:c r="C3188" s="97"/>
      <x:c r="D3188" s="98" t="s">
        <x:v>148</x:v>
      </x:c>
      <x:c r="E3188" s="99"/>
      <x:c r="F3188" s="99"/>
      <x:c r="G3188" s="99"/>
      <x:c r="H3188" s="99"/>
      <x:c r="I3188" s="99"/>
      <x:c r="J3188" s="99"/>
      <x:c r="K3188" s="99"/>
      <x:c r="L3188" s="99"/>
      <x:c r="M3188" s="99"/>
      <x:c r="N3188" s="100"/>
    </x:row>
    <x:row r="3189" spans="1:14" s="5" customFormat="1" ht="19.5" customHeight="1">
      <x:c r="A3189" s="101" t="s">
        <x:v>592</x:v>
      </x:c>
      <x:c r="B3189" s="101"/>
      <x:c r="C3189" s="112">
        <x:v>0.10000000000000001</x:v>
      </x:c>
      <x:c r="D3189" s="103" t="s">
        <x:v>298</x:v>
      </x:c>
      <x:c r="E3189" s="104">
        <x:f>E3185</x:f>
        <x:v>5735</x:v>
      </x:c>
      <x:c r="F3189" s="104">
        <x:f>INT(C3189*E3189)</x:f>
        <x:v>573</x:v>
      </x:c>
      <x:c r="G3189" s="104"/>
      <x:c r="H3189" s="104"/>
      <x:c r="I3189" s="104"/>
      <x:c r="J3189" s="104"/>
      <x:c r="K3189" s="104">
        <x:f>SUM(E3189,G3189,I3189)</x:f>
        <x:v>5735</x:v>
      </x:c>
      <x:c r="L3189" s="104">
        <x:f>SUM(F3189,H3189,J3189)</x:f>
        <x:v>573</x:v>
      </x:c>
      <x:c r="M3189" s="104"/>
      <x:c r="N3189" s="100"/>
    </x:row>
    <x:row r="3190" spans="1:14" s="5" customFormat="1" ht="19.5" customHeight="1">
      <x:c r="A3190" s="101" t="s">
        <x:v>533</x:v>
      </x:c>
      <x:c r="B3190" s="101"/>
      <x:c r="C3190" s="102"/>
      <x:c r="D3190" s="103"/>
      <x:c r="E3190" s="104"/>
      <x:c r="F3190" s="104">
        <x:f>SUM(F3189:F3189)</x:f>
        <x:v>573</x:v>
      </x:c>
      <x:c r="G3190" s="104"/>
      <x:c r="H3190" s="104">
        <x:f>SUM(H3189:H3189)</x:f>
        <x:v>0</x:v>
      </x:c>
      <x:c r="I3190" s="104"/>
      <x:c r="J3190" s="104">
        <x:f>SUM(J3189:J3189)</x:f>
        <x:v>0</x:v>
      </x:c>
      <x:c r="K3190" s="104"/>
      <x:c r="L3190" s="104">
        <x:f>SUM(F3190,H3190,J3190)</x:f>
        <x:v>573</x:v>
      </x:c>
      <x:c r="M3190" s="104"/>
      <x:c r="N3190" s="100"/>
    </x:row>
    <x:row r="3191" spans="1:14" s="5" customFormat="1" ht="19.5" customHeight="1">
      <x:c r="A3191" s="105"/>
      <x:c r="B3191" s="105"/>
      <x:c r="C3191" s="106"/>
      <x:c r="D3191" s="107"/>
      <x:c r="E3191" s="108"/>
      <x:c r="F3191" s="108"/>
      <x:c r="G3191" s="108"/>
      <x:c r="H3191" s="108"/>
      <x:c r="I3191" s="108"/>
      <x:c r="J3191" s="108"/>
      <x:c r="K3191" s="108"/>
      <x:c r="L3191" s="108"/>
      <x:c r="M3191" s="108"/>
      <x:c r="N3191" s="100"/>
    </x:row>
    <x:row r="3192" spans="1:14" s="5" customFormat="1" ht="29.25" customHeight="1">
      <x:c r="A3192" s="113" t="s">
        <x:v>1314</x:v>
      </x:c>
      <x:c r="B3192" s="96" t="str">
        <x:f>일위대가목록표!C311</x:f>
        <x:v>상록관목</x:v>
      </x:c>
      <x:c r="C3192" s="97"/>
      <x:c r="D3192" s="98" t="s">
        <x:v>265</x:v>
      </x:c>
      <x:c r="E3192" s="99"/>
      <x:c r="F3192" s="99"/>
      <x:c r="G3192" s="99"/>
      <x:c r="H3192" s="99"/>
      <x:c r="I3192" s="99"/>
      <x:c r="J3192" s="99"/>
      <x:c r="K3192" s="99"/>
      <x:c r="L3192" s="99"/>
      <x:c r="M3192" s="99"/>
      <x:c r="N3192" s="100"/>
    </x:row>
    <x:row r="3193" spans="1:14" s="5" customFormat="1" ht="19.5" customHeight="1">
      <x:c r="A3193" s="101" t="s">
        <x:v>592</x:v>
      </x:c>
      <x:c r="B3193" s="101"/>
      <x:c r="C3193" s="112">
        <x:v>0.059999999999999998</x:v>
      </x:c>
      <x:c r="D3193" s="103" t="s">
        <x:v>298</x:v>
      </x:c>
      <x:c r="E3193" s="104">
        <x:f>E3189</x:f>
        <x:v>5735</x:v>
      </x:c>
      <x:c r="F3193" s="104">
        <x:f>INT(C3193*E3193)</x:f>
        <x:v>344</x:v>
      </x:c>
      <x:c r="G3193" s="104"/>
      <x:c r="H3193" s="104"/>
      <x:c r="I3193" s="104"/>
      <x:c r="J3193" s="104"/>
      <x:c r="K3193" s="104">
        <x:f>SUM(E3193,G3193,I3193)</x:f>
        <x:v>5735</x:v>
      </x:c>
      <x:c r="L3193" s="104">
        <x:f>SUM(F3193,H3193,J3193)</x:f>
        <x:v>344</x:v>
      </x:c>
      <x:c r="M3193" s="104"/>
      <x:c r="N3193" s="100"/>
    </x:row>
    <x:row r="3194" spans="1:14" s="5" customFormat="1" ht="19.5" customHeight="1">
      <x:c r="A3194" s="101" t="s">
        <x:v>533</x:v>
      </x:c>
      <x:c r="B3194" s="101"/>
      <x:c r="C3194" s="102"/>
      <x:c r="D3194" s="103"/>
      <x:c r="E3194" s="104"/>
      <x:c r="F3194" s="104">
        <x:f>SUM(F3193:F3193)</x:f>
        <x:v>344</x:v>
      </x:c>
      <x:c r="G3194" s="104"/>
      <x:c r="H3194" s="104">
        <x:f>SUM(H3193:H3193)</x:f>
        <x:v>0</x:v>
      </x:c>
      <x:c r="I3194" s="104"/>
      <x:c r="J3194" s="104">
        <x:f>SUM(J3193:J3193)</x:f>
        <x:v>0</x:v>
      </x:c>
      <x:c r="K3194" s="104"/>
      <x:c r="L3194" s="104">
        <x:f>SUM(F3194,H3194,J3194)</x:f>
        <x:v>344</x:v>
      </x:c>
      <x:c r="M3194" s="104"/>
      <x:c r="N3194" s="100"/>
    </x:row>
    <x:row r="3195" spans="1:14" s="5" customFormat="1" ht="19.5" customHeight="1">
      <x:c r="A3195" s="105"/>
      <x:c r="B3195" s="105"/>
      <x:c r="C3195" s="106"/>
      <x:c r="D3195" s="107"/>
      <x:c r="E3195" s="108"/>
      <x:c r="F3195" s="108"/>
      <x:c r="G3195" s="108"/>
      <x:c r="H3195" s="108"/>
      <x:c r="I3195" s="108"/>
      <x:c r="J3195" s="108"/>
      <x:c r="K3195" s="108"/>
      <x:c r="L3195" s="108"/>
      <x:c r="M3195" s="108"/>
      <x:c r="N3195" s="100"/>
    </x:row>
    <x:row r="3196" spans="1:14" s="5" customFormat="1" ht="29.25" customHeight="1">
      <x:c r="A3196" s="113" t="s">
        <x:v>1312</x:v>
      </x:c>
      <x:c r="B3196" s="96" t="str">
        <x:f>일위대가목록표!C312</x:f>
        <x:v>낙엽관목</x:v>
      </x:c>
      <x:c r="C3196" s="97"/>
      <x:c r="D3196" s="98" t="s">
        <x:v>265</x:v>
      </x:c>
      <x:c r="E3196" s="99"/>
      <x:c r="F3196" s="99"/>
      <x:c r="G3196" s="99"/>
      <x:c r="H3196" s="99"/>
      <x:c r="I3196" s="99"/>
      <x:c r="J3196" s="99"/>
      <x:c r="K3196" s="99"/>
      <x:c r="L3196" s="99"/>
      <x:c r="M3196" s="99"/>
      <x:c r="N3196" s="100"/>
    </x:row>
    <x:row r="3197" spans="1:14" s="5" customFormat="1" ht="19.5" customHeight="1">
      <x:c r="A3197" s="101" t="s">
        <x:v>592</x:v>
      </x:c>
      <x:c r="B3197" s="101"/>
      <x:c r="C3197" s="112">
        <x:v>0.029999999999999999</x:v>
      </x:c>
      <x:c r="D3197" s="103" t="s">
        <x:v>298</x:v>
      </x:c>
      <x:c r="E3197" s="104">
        <x:f>E3193</x:f>
        <x:v>5735</x:v>
      </x:c>
      <x:c r="F3197" s="104">
        <x:f>INT(C3197*E3197)</x:f>
        <x:v>172</x:v>
      </x:c>
      <x:c r="G3197" s="104"/>
      <x:c r="H3197" s="104"/>
      <x:c r="I3197" s="104"/>
      <x:c r="J3197" s="104"/>
      <x:c r="K3197" s="104">
        <x:f>SUM(E3197,G3197,I3197)</x:f>
        <x:v>5735</x:v>
      </x:c>
      <x:c r="L3197" s="104">
        <x:f>SUM(F3197,H3197,J3197)</x:f>
        <x:v>172</x:v>
      </x:c>
      <x:c r="M3197" s="104"/>
      <x:c r="N3197" s="100"/>
    </x:row>
    <x:row r="3198" spans="1:14" s="5" customFormat="1" ht="19.5" customHeight="1">
      <x:c r="A3198" s="101" t="s">
        <x:v>533</x:v>
      </x:c>
      <x:c r="B3198" s="101"/>
      <x:c r="C3198" s="102"/>
      <x:c r="D3198" s="103"/>
      <x:c r="E3198" s="104"/>
      <x:c r="F3198" s="104">
        <x:f>SUM(F3197:F3197)</x:f>
        <x:v>172</x:v>
      </x:c>
      <x:c r="G3198" s="104"/>
      <x:c r="H3198" s="104">
        <x:f>SUM(H3197:H3197)</x:f>
        <x:v>0</x:v>
      </x:c>
      <x:c r="I3198" s="104"/>
      <x:c r="J3198" s="104">
        <x:f>SUM(J3197:J3197)</x:f>
        <x:v>0</x:v>
      </x:c>
      <x:c r="K3198" s="104"/>
      <x:c r="L3198" s="104">
        <x:f>SUM(F3198,H3198,J3198)</x:f>
        <x:v>172</x:v>
      </x:c>
      <x:c r="M3198" s="104"/>
      <x:c r="N3198" s="100"/>
    </x:row>
    <x:row r="3199" spans="1:14" s="5" customFormat="1" ht="19.5" customHeight="1">
      <x:c r="A3199" s="105"/>
      <x:c r="B3199" s="105"/>
      <x:c r="C3199" s="106"/>
      <x:c r="D3199" s="107"/>
      <x:c r="E3199" s="108"/>
      <x:c r="F3199" s="108"/>
      <x:c r="G3199" s="108"/>
      <x:c r="H3199" s="108"/>
      <x:c r="I3199" s="108"/>
      <x:c r="J3199" s="108"/>
      <x:c r="K3199" s="108"/>
      <x:c r="L3199" s="108"/>
      <x:c r="M3199" s="108"/>
      <x:c r="N3199" s="100"/>
    </x:row>
    <x:row r="3200" spans="1:14" s="5" customFormat="1" ht="21.75" customHeight="1">
      <x:c r="A3200" s="113" t="s">
        <x:v>1111</x:v>
      </x:c>
      <x:c r="B3200" s="96" t="str">
        <x:f>일위대가목록표!C313</x:f>
        <x:v>인력</x:v>
      </x:c>
      <x:c r="C3200" s="97"/>
      <x:c r="D3200" s="98" t="s">
        <x:v>238</x:v>
      </x:c>
      <x:c r="E3200" s="99"/>
      <x:c r="F3200" s="99"/>
      <x:c r="G3200" s="99"/>
      <x:c r="H3200" s="99"/>
      <x:c r="I3200" s="99"/>
      <x:c r="J3200" s="99"/>
      <x:c r="K3200" s="99"/>
      <x:c r="L3200" s="99"/>
      <x:c r="M3200" s="99"/>
      <x:c r="N3200" s="100"/>
    </x:row>
    <x:row r="3201" spans="1:14" s="5" customFormat="1" ht="19.5" customHeight="1">
      <x:c r="A3201" s="101" t="s">
        <x:v>712</x:v>
      </x:c>
      <x:c r="B3201" s="101"/>
      <x:c r="C3201" s="112">
        <x:v>3</x:v>
      </x:c>
      <x:c r="D3201" s="103" t="s">
        <x:v>250</x:v>
      </x:c>
      <x:c r="E3201" s="104"/>
      <x:c r="F3201" s="104"/>
      <x:c r="G3201" s="104">
        <x:f>노임단가표!F3</x:f>
        <x:v>187435</x:v>
      </x:c>
      <x:c r="H3201" s="104">
        <x:f>INT(C3201*G3201)</x:f>
        <x:v>562305</x:v>
      </x:c>
      <x:c r="I3201" s="104"/>
      <x:c r="J3201" s="104"/>
      <x:c r="K3201" s="104">
        <x:f t="shared" ref="K3201:L3203" si="516">SUM(E3201,G3201,I3201)</x:f>
        <x:v>187435</x:v>
      </x:c>
      <x:c r="L3201" s="104">
        <x:f t="shared" si="516"/>
        <x:v>562305</x:v>
      </x:c>
      <x:c r="M3201" s="104"/>
      <x:c r="N3201" s="100"/>
    </x:row>
    <x:row r="3202" spans="1:14" s="5" customFormat="1" ht="19.5" customHeight="1">
      <x:c r="A3202" s="101" t="s">
        <x:v>862</x:v>
      </x:c>
      <x:c r="B3202" s="101"/>
      <x:c r="C3202" s="112">
        <x:v>1</x:v>
      </x:c>
      <x:c r="D3202" s="103" t="s">
        <x:v>250</x:v>
      </x:c>
      <x:c r="E3202" s="104"/>
      <x:c r="F3202" s="104"/>
      <x:c r="G3202" s="104">
        <x:f>노임단가표!D3</x:f>
        <x:v>148510</x:v>
      </x:c>
      <x:c r="H3202" s="104">
        <x:f>INT(C3202*G3202)</x:f>
        <x:v>148510</x:v>
      </x:c>
      <x:c r="I3202" s="104"/>
      <x:c r="J3202" s="104"/>
      <x:c r="K3202" s="104">
        <x:f t="shared" si="516"/>
        <x:v>148510</x:v>
      </x:c>
      <x:c r="L3202" s="104">
        <x:f t="shared" si="516"/>
        <x:v>148510</x:v>
      </x:c>
      <x:c r="M3202" s="104"/>
      <x:c r="N3202" s="100"/>
    </x:row>
    <x:row r="3203" spans="1:14" s="5" customFormat="1" ht="19.5" customHeight="1">
      <x:c r="A3203" s="101" t="s">
        <x:v>420</x:v>
      </x:c>
      <x:c r="B3203" s="101" t="s">
        <x:v>636</x:v>
      </x:c>
      <x:c r="C3203" s="112">
        <x:v>1</x:v>
      </x:c>
      <x:c r="D3203" s="103" t="s">
        <x:v>196</x:v>
      </x:c>
      <x:c r="E3203" s="104"/>
      <x:c r="F3203" s="104"/>
      <x:c r="G3203" s="104"/>
      <x:c r="H3203" s="104">
        <x:f>INT(C3203*G3203)</x:f>
        <x:v>0</x:v>
      </x:c>
      <x:c r="I3203" s="104">
        <x:f>INT(H3201*0.06)</x:f>
        <x:v>33738</x:v>
      </x:c>
      <x:c r="J3203" s="104">
        <x:f>INT(C3203*I3203)</x:f>
        <x:v>33738</x:v>
      </x:c>
      <x:c r="K3203" s="104">
        <x:f t="shared" si="516"/>
        <x:v>33738</x:v>
      </x:c>
      <x:c r="L3203" s="104">
        <x:f t="shared" si="516"/>
        <x:v>33738</x:v>
      </x:c>
      <x:c r="M3203" s="104"/>
      <x:c r="N3203" s="100"/>
    </x:row>
    <x:row r="3204" spans="1:14" s="5" customFormat="1" ht="19.5" customHeight="1">
      <x:c r="A3204" s="101" t="s">
        <x:v>533</x:v>
      </x:c>
      <x:c r="B3204" s="101"/>
      <x:c r="C3204" s="102"/>
      <x:c r="D3204" s="103"/>
      <x:c r="E3204" s="104"/>
      <x:c r="F3204" s="104">
        <x:f>SUM(F3201:F3203)</x:f>
        <x:v>0</x:v>
      </x:c>
      <x:c r="G3204" s="104"/>
      <x:c r="H3204" s="104">
        <x:f>SUM(H3201:H3203)</x:f>
        <x:v>710815</x:v>
      </x:c>
      <x:c r="I3204" s="104"/>
      <x:c r="J3204" s="104">
        <x:f>SUM(J3201:J3203)</x:f>
        <x:v>33738</x:v>
      </x:c>
      <x:c r="K3204" s="104"/>
      <x:c r="L3204" s="104">
        <x:f>SUM(F3204,H3204,J3204)</x:f>
        <x:v>744553</x:v>
      </x:c>
      <x:c r="M3204" s="104"/>
      <x:c r="N3204" s="100"/>
    </x:row>
    <x:row r="3205" spans="1:14" s="5" customFormat="1" ht="19.5" customHeight="1">
      <x:c r="A3205" s="105" t="s">
        <x:v>181</x:v>
      </x:c>
      <x:c r="B3205" s="105" t="s">
        <x:v>1098</x:v>
      </x:c>
      <x:c r="C3205" s="106"/>
      <x:c r="D3205" s="107"/>
      <x:c r="E3205" s="108"/>
      <x:c r="F3205" s="108"/>
      <x:c r="G3205" s="108"/>
      <x:c r="H3205" s="108">
        <x:f>H3204/2500</x:f>
        <x:v>284.32600000000002</x:v>
      </x:c>
      <x:c r="I3205" s="108"/>
      <x:c r="J3205" s="108">
        <x:f>J3204/2500</x:f>
        <x:v>13.495200000000001</x:v>
      </x:c>
      <x:c r="K3205" s="108"/>
      <x:c r="L3205" s="108">
        <x:f>F3205+H3205+J3205</x:f>
        <x:v>297.82120000000003</x:v>
      </x:c>
      <x:c r="M3205" s="108"/>
      <x:c r="N3205" s="100"/>
    </x:row>
    <x:row r="3206" spans="1:14" s="5" customFormat="1" ht="21.75" customHeight="1">
      <x:c r="A3206" s="113" t="s">
        <x:v>1139</x:v>
      </x:c>
      <x:c r="B3206" s="96" t="str">
        <x:f>일위대가목록표!C314</x:f>
        <x:v>배부식 기계</x:v>
      </x:c>
      <x:c r="C3206" s="97"/>
      <x:c r="D3206" s="98" t="s">
        <x:v>265</x:v>
      </x:c>
      <x:c r="E3206" s="99"/>
      <x:c r="F3206" s="99"/>
      <x:c r="G3206" s="99"/>
      <x:c r="H3206" s="99"/>
      <x:c r="I3206" s="99"/>
      <x:c r="J3206" s="99"/>
      <x:c r="K3206" s="99"/>
      <x:c r="L3206" s="99"/>
      <x:c r="M3206" s="99"/>
      <x:c r="N3206" s="100"/>
    </x:row>
    <x:row r="3207" spans="1:14" s="5" customFormat="1" ht="19.5" customHeight="1">
      <x:c r="A3207" s="101" t="s">
        <x:v>712</x:v>
      </x:c>
      <x:c r="B3207" s="101"/>
      <x:c r="C3207" s="112">
        <x:v>3</x:v>
      </x:c>
      <x:c r="D3207" s="103" t="s">
        <x:v>250</x:v>
      </x:c>
      <x:c r="E3207" s="104"/>
      <x:c r="F3207" s="104"/>
      <x:c r="G3207" s="104">
        <x:f>G3201</x:f>
        <x:v>187435</x:v>
      </x:c>
      <x:c r="H3207" s="104">
        <x:f>INT(C3207*G3207)</x:f>
        <x:v>562305</x:v>
      </x:c>
      <x:c r="I3207" s="104"/>
      <x:c r="J3207" s="104"/>
      <x:c r="K3207" s="104">
        <x:f t="shared" ref="K3207:L3209" si="517">SUM(E3207,G3207,I3207)</x:f>
        <x:v>187435</x:v>
      </x:c>
      <x:c r="L3207" s="104">
        <x:f t="shared" si="517"/>
        <x:v>562305</x:v>
      </x:c>
      <x:c r="M3207" s="104"/>
      <x:c r="N3207" s="100"/>
    </x:row>
    <x:row r="3208" spans="1:14" s="5" customFormat="1" ht="19.5" customHeight="1">
      <x:c r="A3208" s="101" t="s">
        <x:v>862</x:v>
      </x:c>
      <x:c r="B3208" s="101"/>
      <x:c r="C3208" s="112">
        <x:v>1</x:v>
      </x:c>
      <x:c r="D3208" s="103" t="s">
        <x:v>250</x:v>
      </x:c>
      <x:c r="E3208" s="104"/>
      <x:c r="F3208" s="104"/>
      <x:c r="G3208" s="104">
        <x:f>G3202</x:f>
        <x:v>148510</x:v>
      </x:c>
      <x:c r="H3208" s="104">
        <x:f>INT(C3208*G3208)</x:f>
        <x:v>148510</x:v>
      </x:c>
      <x:c r="I3208" s="104"/>
      <x:c r="J3208" s="104"/>
      <x:c r="K3208" s="104">
        <x:f t="shared" si="517"/>
        <x:v>148510</x:v>
      </x:c>
      <x:c r="L3208" s="104">
        <x:f t="shared" si="517"/>
        <x:v>148510</x:v>
      </x:c>
      <x:c r="M3208" s="104"/>
      <x:c r="N3208" s="100"/>
    </x:row>
    <x:row r="3209" spans="1:14" s="5" customFormat="1" ht="19.5" customHeight="1">
      <x:c r="A3209" s="101" t="s">
        <x:v>420</x:v>
      </x:c>
      <x:c r="B3209" s="101" t="s">
        <x:v>661</x:v>
      </x:c>
      <x:c r="C3209" s="112">
        <x:v>1</x:v>
      </x:c>
      <x:c r="D3209" s="103" t="s">
        <x:v>196</x:v>
      </x:c>
      <x:c r="E3209" s="104"/>
      <x:c r="F3209" s="104"/>
      <x:c r="G3209" s="104"/>
      <x:c r="H3209" s="104">
        <x:f>INT(C3209*G3209)</x:f>
        <x:v>0</x:v>
      </x:c>
      <x:c r="I3209" s="104">
        <x:f>INT(H3207*0.08)</x:f>
        <x:v>44984</x:v>
      </x:c>
      <x:c r="J3209" s="104">
        <x:f>INT(C3209*I3209)</x:f>
        <x:v>44984</x:v>
      </x:c>
      <x:c r="K3209" s="104">
        <x:f t="shared" si="517"/>
        <x:v>44984</x:v>
      </x:c>
      <x:c r="L3209" s="104">
        <x:f t="shared" si="517"/>
        <x:v>44984</x:v>
      </x:c>
      <x:c r="M3209" s="104"/>
      <x:c r="N3209" s="100"/>
    </x:row>
    <x:row r="3210" spans="1:14" s="5" customFormat="1" ht="19.5" customHeight="1">
      <x:c r="A3210" s="101" t="s">
        <x:v>533</x:v>
      </x:c>
      <x:c r="B3210" s="101"/>
      <x:c r="C3210" s="102"/>
      <x:c r="D3210" s="103"/>
      <x:c r="E3210" s="104"/>
      <x:c r="F3210" s="104">
        <x:f>SUM(F3207:F3209)</x:f>
        <x:v>0</x:v>
      </x:c>
      <x:c r="G3210" s="104"/>
      <x:c r="H3210" s="104">
        <x:f>SUM(H3207:H3209)</x:f>
        <x:v>710815</x:v>
      </x:c>
      <x:c r="I3210" s="104"/>
      <x:c r="J3210" s="104">
        <x:f>SUM(J3207:J3209)</x:f>
        <x:v>44984</x:v>
      </x:c>
      <x:c r="K3210" s="104"/>
      <x:c r="L3210" s="104">
        <x:f>SUM(F3210,H3210,J3210)</x:f>
        <x:v>755799</x:v>
      </x:c>
      <x:c r="M3210" s="104"/>
      <x:c r="N3210" s="100"/>
    </x:row>
    <x:row r="3211" spans="1:14" s="5" customFormat="1" ht="19.5" customHeight="1">
      <x:c r="A3211" s="105" t="s">
        <x:v>181</x:v>
      </x:c>
      <x:c r="B3211" s="105" t="s">
        <x:v>1126</x:v>
      </x:c>
      <x:c r="C3211" s="106"/>
      <x:c r="D3211" s="107"/>
      <x:c r="E3211" s="108"/>
      <x:c r="F3211" s="108"/>
      <x:c r="G3211" s="108"/>
      <x:c r="H3211" s="108">
        <x:f>H3210/3300</x:f>
        <x:v>215.39848484848486</x:v>
      </x:c>
      <x:c r="I3211" s="108"/>
      <x:c r="J3211" s="108">
        <x:f>J3210/3300</x:f>
        <x:v>13.631515151515151</x:v>
      </x:c>
      <x:c r="K3211" s="108"/>
      <x:c r="L3211" s="108">
        <x:f>F3211+H3211+J3211</x:f>
        <x:v>229.03</x:v>
      </x:c>
      <x:c r="M3211" s="108"/>
      <x:c r="N3211" s="100"/>
    </x:row>
    <x:row r="3212" spans="1:14" s="5" customFormat="1" ht="21.75" hidden="1" customHeight="1">
      <x:c r="A3212" s="113" t="s">
        <x:v>1182</x:v>
      </x:c>
      <x:c r="B3212" s="96" t="str">
        <x:f>일위대가목록표!C315</x:f>
        <x:v>기계</x:v>
      </x:c>
      <x:c r="C3212" s="97"/>
      <x:c r="D3212" s="98" t="s">
        <x:v>265</x:v>
      </x:c>
      <x:c r="E3212" s="99"/>
      <x:c r="F3212" s="99"/>
      <x:c r="G3212" s="99"/>
      <x:c r="H3212" s="99"/>
      <x:c r="I3212" s="99"/>
      <x:c r="J3212" s="99"/>
      <x:c r="K3212" s="99"/>
      <x:c r="L3212" s="99"/>
      <x:c r="M3212" s="99"/>
      <x:c r="N3212" s="100"/>
    </x:row>
    <x:row r="3213" spans="1:14" s="5" customFormat="1" ht="19.5" hidden="1" customHeight="1">
      <x:c r="A3213" s="101" t="s">
        <x:v>862</x:v>
      </x:c>
      <x:c r="B3213" s="101"/>
      <x:c r="C3213" s="112">
        <x:v>0.0017500000000000002</x:v>
      </x:c>
      <x:c r="D3213" s="103" t="s">
        <x:v>250</x:v>
      </x:c>
      <x:c r="E3213" s="104"/>
      <x:c r="F3213" s="104"/>
      <x:c r="G3213" s="104">
        <x:f>노임단가표!D3</x:f>
        <x:v>148510</x:v>
      </x:c>
      <x:c r="H3213" s="104">
        <x:f>INT(C3213*G3213)</x:f>
        <x:v>259</x:v>
      </x:c>
      <x:c r="I3213" s="104"/>
      <x:c r="J3213" s="104"/>
      <x:c r="K3213" s="104">
        <x:f>SUM(E3213,G3213,I3213)</x:f>
        <x:v>148510</x:v>
      </x:c>
      <x:c r="L3213" s="104">
        <x:f>SUM(F3213,H3213,J3213)</x:f>
        <x:v>259</x:v>
      </x:c>
      <x:c r="M3213" s="104"/>
      <x:c r="N3213" s="100"/>
    </x:row>
    <x:row r="3214" spans="1:14" s="5" customFormat="1" ht="19.5" hidden="1" customHeight="1">
      <x:c r="A3214" s="101" t="s">
        <x:v>533</x:v>
      </x:c>
      <x:c r="B3214" s="101"/>
      <x:c r="C3214" s="102"/>
      <x:c r="D3214" s="103"/>
      <x:c r="E3214" s="104"/>
      <x:c r="F3214" s="104">
        <x:f>SUM(F3213:F3213)</x:f>
        <x:v>0</x:v>
      </x:c>
      <x:c r="G3214" s="104"/>
      <x:c r="H3214" s="104">
        <x:f>SUM(H3213:H3213)</x:f>
        <x:v>259</x:v>
      </x:c>
      <x:c r="I3214" s="104"/>
      <x:c r="J3214" s="104">
        <x:f>SUM(J3213:J3213)</x:f>
        <x:v>0</x:v>
      </x:c>
      <x:c r="K3214" s="104"/>
      <x:c r="L3214" s="104">
        <x:f>SUM(F3214,H3214,J3214)</x:f>
        <x:v>259</x:v>
      </x:c>
      <x:c r="M3214" s="104"/>
      <x:c r="N3214" s="100"/>
    </x:row>
    <x:row r="3215" spans="1:14" s="5" customFormat="1" ht="19.5" hidden="1" customHeight="1">
      <x:c r="A3215" s="105"/>
      <x:c r="B3215" s="105"/>
      <x:c r="C3215" s="106"/>
      <x:c r="D3215" s="107"/>
      <x:c r="E3215" s="108"/>
      <x:c r="F3215" s="108"/>
      <x:c r="G3215" s="108"/>
      <x:c r="H3215" s="108"/>
      <x:c r="I3215" s="108"/>
      <x:c r="J3215" s="108"/>
      <x:c r="K3215" s="108"/>
      <x:c r="L3215" s="108"/>
      <x:c r="M3215" s="108"/>
      <x:c r="N3215" s="100"/>
    </x:row>
    <x:row r="3216" spans="1:14" s="5" customFormat="1" ht="21.75" hidden="1" customHeight="1">
      <x:c r="A3216" s="113" t="s">
        <x:v>1450</x:v>
      </x:c>
      <x:c r="B3216" s="96" t="str">
        <x:f>일위대가목록표!C316</x:f>
        <x:v>기계, 돌섞인곳</x:v>
      </x:c>
      <x:c r="C3216" s="97"/>
      <x:c r="D3216" s="98" t="s">
        <x:v>265</x:v>
      </x:c>
      <x:c r="E3216" s="99"/>
      <x:c r="F3216" s="99"/>
      <x:c r="G3216" s="99"/>
      <x:c r="H3216" s="99"/>
      <x:c r="I3216" s="99"/>
      <x:c r="J3216" s="99"/>
      <x:c r="K3216" s="99"/>
      <x:c r="L3216" s="99"/>
      <x:c r="M3216" s="99"/>
      <x:c r="N3216" s="100"/>
    </x:row>
    <x:row r="3217" spans="1:14" s="5" customFormat="1" ht="19.5" hidden="1" customHeight="1">
      <x:c r="A3217" s="101" t="s">
        <x:v>862</x:v>
      </x:c>
      <x:c r="B3217" s="101"/>
      <x:c r="C3217" s="112">
        <x:v>0.0027499999999999997</x:v>
      </x:c>
      <x:c r="D3217" s="103" t="s">
        <x:v>250</x:v>
      </x:c>
      <x:c r="E3217" s="104"/>
      <x:c r="F3217" s="104"/>
      <x:c r="G3217" s="104">
        <x:f>G3213</x:f>
        <x:v>148510</x:v>
      </x:c>
      <x:c r="H3217" s="104">
        <x:f>INT(C3217*G3217)</x:f>
        <x:v>408</x:v>
      </x:c>
      <x:c r="I3217" s="104"/>
      <x:c r="J3217" s="104"/>
      <x:c r="K3217" s="104">
        <x:f>SUM(E3217,G3217,I3217)</x:f>
        <x:v>148510</x:v>
      </x:c>
      <x:c r="L3217" s="104">
        <x:f>SUM(F3217,H3217,J3217)</x:f>
        <x:v>408</x:v>
      </x:c>
      <x:c r="M3217" s="104"/>
      <x:c r="N3217" s="100"/>
    </x:row>
    <x:row r="3218" spans="1:14" s="5" customFormat="1" ht="19.5" hidden="1" customHeight="1">
      <x:c r="A3218" s="101" t="s">
        <x:v>533</x:v>
      </x:c>
      <x:c r="B3218" s="101"/>
      <x:c r="C3218" s="102"/>
      <x:c r="D3218" s="103"/>
      <x:c r="E3218" s="104"/>
      <x:c r="F3218" s="104">
        <x:f>SUM(F3217:F3217)</x:f>
        <x:v>0</x:v>
      </x:c>
      <x:c r="G3218" s="104"/>
      <x:c r="H3218" s="104">
        <x:f>SUM(H3217:H3217)</x:f>
        <x:v>408</x:v>
      </x:c>
      <x:c r="I3218" s="104"/>
      <x:c r="J3218" s="104">
        <x:f>SUM(J3217:J3217)</x:f>
        <x:v>0</x:v>
      </x:c>
      <x:c r="K3218" s="104"/>
      <x:c r="L3218" s="104">
        <x:f>SUM(F3218,H3218,J3218)</x:f>
        <x:v>408</x:v>
      </x:c>
      <x:c r="M3218" s="104"/>
      <x:c r="N3218" s="100"/>
    </x:row>
    <x:row r="3219" spans="1:14" s="5" customFormat="1" ht="19.5" hidden="1" customHeight="1">
      <x:c r="A3219" s="105"/>
      <x:c r="B3219" s="105"/>
      <x:c r="C3219" s="106"/>
      <x:c r="D3219" s="107"/>
      <x:c r="E3219" s="108"/>
      <x:c r="F3219" s="108"/>
      <x:c r="G3219" s="108"/>
      <x:c r="H3219" s="108"/>
      <x:c r="I3219" s="108"/>
      <x:c r="J3219" s="108"/>
      <x:c r="K3219" s="108"/>
      <x:c r="L3219" s="108"/>
      <x:c r="M3219" s="108"/>
      <x:c r="N3219" s="100"/>
    </x:row>
    <x:row r="3220" spans="1:14" s="5" customFormat="1" ht="21.75" hidden="1" customHeight="1">
      <x:c r="A3220" s="113" t="s">
        <x:v>1474</x:v>
      </x:c>
      <x:c r="B3220" s="96" t="str">
        <x:f>일위대가목록표!C317</x:f>
        <x:v>처리 운반비</x:v>
      </x:c>
      <x:c r="C3220" s="97"/>
      <x:c r="D3220" s="98" t="s">
        <x:v>265</x:v>
      </x:c>
      <x:c r="E3220" s="99"/>
      <x:c r="F3220" s="99"/>
      <x:c r="G3220" s="99"/>
      <x:c r="H3220" s="99"/>
      <x:c r="I3220" s="99"/>
      <x:c r="J3220" s="99"/>
      <x:c r="K3220" s="99"/>
      <x:c r="L3220" s="99"/>
      <x:c r="M3220" s="99"/>
      <x:c r="N3220" s="100"/>
    </x:row>
    <x:row r="3221" spans="1:14" s="5" customFormat="1" ht="19.5" hidden="1" customHeight="1">
      <x:c r="A3221" s="101" t="s">
        <x:v>868</x:v>
      </x:c>
      <x:c r="B3221" s="101" t="s">
        <x:v>862</x:v>
      </x:c>
      <x:c r="C3221" s="112">
        <x:v>0.00033000000000000002</x:v>
      </x:c>
      <x:c r="D3221" s="103" t="s">
        <x:v>250</x:v>
      </x:c>
      <x:c r="E3221" s="104"/>
      <x:c r="F3221" s="104"/>
      <x:c r="G3221" s="104">
        <x:f>G3217</x:f>
        <x:v>148510</x:v>
      </x:c>
      <x:c r="H3221" s="104">
        <x:f>INT(C3221*G3221)</x:f>
        <x:v>49</x:v>
      </x:c>
      <x:c r="I3221" s="104"/>
      <x:c r="J3221" s="104"/>
      <x:c r="K3221" s="104">
        <x:f>SUM(E3221,G3221,I3221)</x:f>
        <x:v>148510</x:v>
      </x:c>
      <x:c r="L3221" s="104">
        <x:f>SUM(F3221,H3221,J3221)</x:f>
        <x:v>49</x:v>
      </x:c>
      <x:c r="M3221" s="104"/>
      <x:c r="N3221" s="100"/>
    </x:row>
    <x:row r="3222" spans="1:14" s="5" customFormat="1" ht="19.5" hidden="1" customHeight="1">
      <x:c r="A3222" s="101" t="s">
        <x:v>602</x:v>
      </x:c>
      <x:c r="B3222" s="101" t="s">
        <x:v>1184</x:v>
      </x:c>
      <x:c r="C3222" s="112">
        <x:v>0.00010000000000000001</x:v>
      </x:c>
      <x:c r="D3222" s="103" t="s">
        <x:v>194</x:v>
      </x:c>
      <x:c r="E3222" s="104" t="e">
        <x:f>건설기계목록!#REF!</x:f>
        <x:v>#REF!</x:v>
      </x:c>
      <x:c r="F3222" s="104" t="e">
        <x:f>INT(C3222*E3222)</x:f>
        <x:v>#REF!</x:v>
      </x:c>
      <x:c r="G3222" s="104" t="e">
        <x:f>건설기계목록!#REF!</x:f>
        <x:v>#REF!</x:v>
      </x:c>
      <x:c r="H3222" s="104" t="e">
        <x:f>INT(C3222*G3222)</x:f>
        <x:v>#REF!</x:v>
      </x:c>
      <x:c r="I3222" s="104" t="e">
        <x:f>건설기계목록!#REF!</x:f>
        <x:v>#REF!</x:v>
      </x:c>
      <x:c r="J3222" s="104" t="e">
        <x:f>INT(C3222*I3222)</x:f>
        <x:v>#REF!</x:v>
      </x:c>
      <x:c r="K3222" s="104" t="e">
        <x:f>SUM(E3222,G3222,I3222)</x:f>
        <x:v>#REF!</x:v>
      </x:c>
      <x:c r="L3222" s="104" t="e">
        <x:f>SUM(F3222,H3222,J3222)</x:f>
        <x:v>#REF!</x:v>
      </x:c>
      <x:c r="M3222" s="104"/>
      <x:c r="N3222" s="100"/>
    </x:row>
    <x:row r="3223" spans="1:14" s="5" customFormat="1" ht="19.5" hidden="1" customHeight="1">
      <x:c r="A3223" s="101" t="s">
        <x:v>533</x:v>
      </x:c>
      <x:c r="B3223" s="101"/>
      <x:c r="C3223" s="102"/>
      <x:c r="D3223" s="103"/>
      <x:c r="E3223" s="104"/>
      <x:c r="F3223" s="104" t="e">
        <x:f>SUM(F3221:F3222)</x:f>
        <x:v>#REF!</x:v>
      </x:c>
      <x:c r="G3223" s="104"/>
      <x:c r="H3223" s="104" t="e">
        <x:f>SUM(H3221:H3222)</x:f>
        <x:v>#REF!</x:v>
      </x:c>
      <x:c r="I3223" s="104"/>
      <x:c r="J3223" s="104" t="e">
        <x:f>SUM(J3221:J3222)</x:f>
        <x:v>#REF!</x:v>
      </x:c>
      <x:c r="K3223" s="104"/>
      <x:c r="L3223" s="104" t="e">
        <x:f>SUM(F3223,H3223,J3223)</x:f>
        <x:v>#REF!</x:v>
      </x:c>
      <x:c r="M3223" s="104"/>
      <x:c r="N3223" s="100"/>
    </x:row>
    <x:row r="3224" spans="1:14" s="5" customFormat="1" ht="19.5" hidden="1" customHeight="1">
      <x:c r="A3224" s="105"/>
      <x:c r="B3224" s="105"/>
      <x:c r="C3224" s="106"/>
      <x:c r="D3224" s="107"/>
      <x:c r="E3224" s="108"/>
      <x:c r="F3224" s="108"/>
      <x:c r="G3224" s="108"/>
      <x:c r="H3224" s="108"/>
      <x:c r="I3224" s="108"/>
      <x:c r="J3224" s="108"/>
      <x:c r="K3224" s="108"/>
      <x:c r="L3224" s="108"/>
      <x:c r="M3224" s="108"/>
      <x:c r="N3224" s="100"/>
    </x:row>
    <x:row r="3225" spans="1:14" s="5" customFormat="1" ht="21.75" customHeight="1">
      <x:c r="A3225" s="113" t="s">
        <x:v>1110</x:v>
      </x:c>
      <x:c r="B3225" s="96" t="str">
        <x:f>일위대가목록표!C318</x:f>
        <x:v>잔디지역</x:v>
      </x:c>
      <x:c r="C3225" s="97"/>
      <x:c r="D3225" s="98" t="s">
        <x:v>238</x:v>
      </x:c>
      <x:c r="E3225" s="99"/>
      <x:c r="F3225" s="99"/>
      <x:c r="G3225" s="99"/>
      <x:c r="H3225" s="99"/>
      <x:c r="I3225" s="99"/>
      <x:c r="J3225" s="99"/>
      <x:c r="K3225" s="99"/>
      <x:c r="L3225" s="99"/>
      <x:c r="M3225" s="99"/>
      <x:c r="N3225" s="100"/>
    </x:row>
    <x:row r="3226" spans="1:14" s="5" customFormat="1" ht="21.75" customHeight="1">
      <x:c r="A3226" s="101" t="s">
        <x:v>153</x:v>
      </x:c>
      <x:c r="B3226" s="101"/>
      <x:c r="C3226" s="112">
        <x:v>1</x:v>
      </x:c>
      <x:c r="D3226" s="103" t="s">
        <x:v>250</x:v>
      </x:c>
      <x:c r="E3226" s="104"/>
      <x:c r="F3226" s="104"/>
      <x:c r="G3226" s="104">
        <x:f>노임단가표!B3</x:f>
        <x:v>189749</x:v>
      </x:c>
      <x:c r="H3226" s="104">
        <x:f>INT(C3226*G3226)</x:f>
        <x:v>189749</x:v>
      </x:c>
      <x:c r="I3226" s="104"/>
      <x:c r="J3226" s="104"/>
      <x:c r="K3226" s="104">
        <x:f>SUM(E3226,G3226,I3226)</x:f>
        <x:v>189749</x:v>
      </x:c>
      <x:c r="L3226" s="104">
        <x:f>SUM(F3226,H3226,J3226)</x:f>
        <x:v>189749</x:v>
      </x:c>
      <x:c r="M3226" s="104"/>
      <x:c r="N3226" s="100"/>
    </x:row>
    <x:row r="3227" spans="1:14" s="5" customFormat="1" ht="19.5" customHeight="1">
      <x:c r="A3227" s="101" t="s">
        <x:v>862</x:v>
      </x:c>
      <x:c r="B3227" s="101"/>
      <x:c r="C3227" s="112">
        <x:v>5</x:v>
      </x:c>
      <x:c r="D3227" s="103" t="s">
        <x:v>250</x:v>
      </x:c>
      <x:c r="E3227" s="104"/>
      <x:c r="F3227" s="104"/>
      <x:c r="G3227" s="104">
        <x:f>노임단가표!D3</x:f>
        <x:v>148510</x:v>
      </x:c>
      <x:c r="H3227" s="104">
        <x:f>INT(C3227*G3227)</x:f>
        <x:v>742550</x:v>
      </x:c>
      <x:c r="I3227" s="104"/>
      <x:c r="J3227" s="104"/>
      <x:c r="K3227" s="104">
        <x:f>SUM(E3227,G3227,I3227)</x:f>
        <x:v>148510</x:v>
      </x:c>
      <x:c r="L3227" s="104">
        <x:f>SUM(F3227,H3227,J3227)</x:f>
        <x:v>742550</x:v>
      </x:c>
      <x:c r="M3227" s="104"/>
      <x:c r="N3227" s="100"/>
    </x:row>
    <x:row r="3228" spans="1:14" s="5" customFormat="1" ht="19.5" customHeight="1">
      <x:c r="A3228" s="101" t="s">
        <x:v>533</x:v>
      </x:c>
      <x:c r="B3228" s="101"/>
      <x:c r="C3228" s="102"/>
      <x:c r="D3228" s="103"/>
      <x:c r="E3228" s="104"/>
      <x:c r="F3228" s="104">
        <x:f>SUM(F3227:F3227)</x:f>
        <x:v>0</x:v>
      </x:c>
      <x:c r="G3228" s="104"/>
      <x:c r="H3228" s="104">
        <x:f>SUM(H3226:H3227)</x:f>
        <x:v>932299</x:v>
      </x:c>
      <x:c r="I3228" s="104"/>
      <x:c r="J3228" s="104">
        <x:f>SUM(J3227:J3227)</x:f>
        <x:v>0</x:v>
      </x:c>
      <x:c r="K3228" s="104"/>
      <x:c r="L3228" s="104">
        <x:f>SUM(F3228,H3228,J3228)</x:f>
        <x:v>932299</x:v>
      </x:c>
      <x:c r="M3228" s="104"/>
      <x:c r="N3228" s="100"/>
    </x:row>
    <x:row r="3229" spans="1:14" s="5" customFormat="1" ht="19.5" customHeight="1">
      <x:c r="A3229" s="105" t="s">
        <x:v>181</x:v>
      </x:c>
      <x:c r="B3229" s="105" t="s">
        <x:v>1089</x:v>
      </x:c>
      <x:c r="C3229" s="106"/>
      <x:c r="D3229" s="107"/>
      <x:c r="E3229" s="108"/>
      <x:c r="F3229" s="108"/>
      <x:c r="G3229" s="108"/>
      <x:c r="H3229" s="108">
        <x:f>H3228/1400</x:f>
        <x:v>665.92785714285719</x:v>
      </x:c>
      <x:c r="I3229" s="108"/>
      <x:c r="J3229" s="108">
        <x:f>J3228/3300</x:f>
        <x:v>0</x:v>
      </x:c>
      <x:c r="K3229" s="108"/>
      <x:c r="L3229" s="108">
        <x:f>F3229+H3229+J3229</x:f>
        <x:v>665.92785714285719</x:v>
      </x:c>
      <x:c r="M3229" s="108"/>
      <x:c r="N3229" s="100"/>
    </x:row>
    <x:row r="3230" spans="1:14" s="5" customFormat="1" ht="21.75" customHeight="1">
      <x:c r="A3230" s="113" t="s">
        <x:v>1122</x:v>
      </x:c>
      <x:c r="B3230" s="96" t="str">
        <x:f>일위대가목록표!C319</x:f>
        <x:v>지장물 지역</x:v>
      </x:c>
      <x:c r="C3230" s="97"/>
      <x:c r="D3230" s="98" t="s">
        <x:v>265</x:v>
      </x:c>
      <x:c r="E3230" s="99"/>
      <x:c r="F3230" s="99"/>
      <x:c r="G3230" s="99"/>
      <x:c r="H3230" s="99"/>
      <x:c r="I3230" s="99"/>
      <x:c r="J3230" s="99"/>
      <x:c r="K3230" s="99"/>
      <x:c r="L3230" s="99"/>
      <x:c r="M3230" s="99"/>
      <x:c r="N3230" s="100"/>
    </x:row>
    <x:row r="3231" spans="1:14" s="5" customFormat="1" ht="21.75" customHeight="1">
      <x:c r="A3231" s="101" t="s">
        <x:v>153</x:v>
      </x:c>
      <x:c r="B3231" s="101"/>
      <x:c r="C3231" s="112">
        <x:v>1</x:v>
      </x:c>
      <x:c r="D3231" s="103" t="s">
        <x:v>250</x:v>
      </x:c>
      <x:c r="E3231" s="104"/>
      <x:c r="F3231" s="104"/>
      <x:c r="G3231" s="104">
        <x:f>노임단가표!B3</x:f>
        <x:v>189749</x:v>
      </x:c>
      <x:c r="H3231" s="104">
        <x:f>INT(C3231*G3231)</x:f>
        <x:v>189749</x:v>
      </x:c>
      <x:c r="I3231" s="104"/>
      <x:c r="J3231" s="104"/>
      <x:c r="K3231" s="104">
        <x:f>SUM(E3231,G3231,I3231)</x:f>
        <x:v>189749</x:v>
      </x:c>
      <x:c r="L3231" s="104">
        <x:f>SUM(F3231,H3231,J3231)</x:f>
        <x:v>189749</x:v>
      </x:c>
      <x:c r="M3231" s="104"/>
      <x:c r="N3231" s="100"/>
    </x:row>
    <x:row r="3232" spans="1:14" s="5" customFormat="1" ht="19.5" customHeight="1">
      <x:c r="A3232" s="101" t="s">
        <x:v>862</x:v>
      </x:c>
      <x:c r="B3232" s="101"/>
      <x:c r="C3232" s="112">
        <x:v>5</x:v>
      </x:c>
      <x:c r="D3232" s="103" t="s">
        <x:v>250</x:v>
      </x:c>
      <x:c r="E3232" s="104"/>
      <x:c r="F3232" s="104"/>
      <x:c r="G3232" s="104">
        <x:f>G3227</x:f>
        <x:v>148510</x:v>
      </x:c>
      <x:c r="H3232" s="104">
        <x:f>INT(C3232*G3232)</x:f>
        <x:v>742550</x:v>
      </x:c>
      <x:c r="I3232" s="104"/>
      <x:c r="J3232" s="104"/>
      <x:c r="K3232" s="104">
        <x:f>SUM(E3232,G3232,I3232)</x:f>
        <x:v>148510</x:v>
      </x:c>
      <x:c r="L3232" s="104">
        <x:f>SUM(F3232,H3232,J3232)</x:f>
        <x:v>742550</x:v>
      </x:c>
      <x:c r="M3232" s="104"/>
      <x:c r="N3232" s="100"/>
    </x:row>
    <x:row r="3233" spans="1:14" s="5" customFormat="1" ht="19.5" customHeight="1">
      <x:c r="A3233" s="101" t="s">
        <x:v>533</x:v>
      </x:c>
      <x:c r="B3233" s="101"/>
      <x:c r="C3233" s="102"/>
      <x:c r="D3233" s="103"/>
      <x:c r="E3233" s="104"/>
      <x:c r="F3233" s="104">
        <x:f>SUM(F3232:F3232)</x:f>
        <x:v>0</x:v>
      </x:c>
      <x:c r="G3233" s="104"/>
      <x:c r="H3233" s="104">
        <x:f>SUM(H3231:H3232)</x:f>
        <x:v>932299</x:v>
      </x:c>
      <x:c r="I3233" s="104"/>
      <x:c r="J3233" s="104">
        <x:f>SUM(J3232:J3232)</x:f>
        <x:v>0</x:v>
      </x:c>
      <x:c r="K3233" s="104"/>
      <x:c r="L3233" s="104">
        <x:f>SUM(F3233,H3233,J3233)</x:f>
        <x:v>932299</x:v>
      </x:c>
      <x:c r="M3233" s="104"/>
      <x:c r="N3233" s="100"/>
    </x:row>
    <x:row r="3234" spans="1:14" s="5" customFormat="1" ht="19.5" customHeight="1">
      <x:c r="A3234" s="105" t="s">
        <x:v>181</x:v>
      </x:c>
      <x:c r="B3234" s="105" t="s">
        <x:v>1107</x:v>
      </x:c>
      <x:c r="C3234" s="106"/>
      <x:c r="D3234" s="107"/>
      <x:c r="E3234" s="108"/>
      <x:c r="F3234" s="108"/>
      <x:c r="G3234" s="108"/>
      <x:c r="H3234" s="108">
        <x:f>H3233/1000</x:f>
        <x:v>932.29899999999998</x:v>
      </x:c>
      <x:c r="I3234" s="108"/>
      <x:c r="J3234" s="108">
        <x:f>J3233/3300</x:f>
        <x:v>0</x:v>
      </x:c>
      <x:c r="K3234" s="108"/>
      <x:c r="L3234" s="108">
        <x:f>F3234+H3234+J3234</x:f>
        <x:v>932.29899999999998</x:v>
      </x:c>
      <x:c r="M3234" s="108"/>
      <x:c r="N3234" s="100"/>
    </x:row>
    <x:row r="3235" spans="1:14" s="5" customFormat="1" ht="21.75" hidden="1" customHeight="1">
      <x:c r="A3235" s="113" t="s">
        <x:v>1144</x:v>
      </x:c>
      <x:c r="B3235" s="96" t="str">
        <x:f>일위대가목록표!C320</x:f>
        <x:v>관목내</x:v>
      </x:c>
      <x:c r="C3235" s="97"/>
      <x:c r="D3235" s="98" t="s">
        <x:v>265</x:v>
      </x:c>
      <x:c r="E3235" s="99"/>
      <x:c r="F3235" s="99"/>
      <x:c r="G3235" s="99"/>
      <x:c r="H3235" s="99"/>
      <x:c r="I3235" s="99"/>
      <x:c r="J3235" s="99"/>
      <x:c r="K3235" s="99"/>
      <x:c r="L3235" s="99"/>
      <x:c r="M3235" s="99"/>
      <x:c r="N3235" s="100"/>
    </x:row>
    <x:row r="3236" spans="1:14" s="5" customFormat="1" ht="19.5" hidden="1" customHeight="1">
      <x:c r="A3236" s="101" t="s">
        <x:v>862</x:v>
      </x:c>
      <x:c r="B3236" s="101"/>
      <x:c r="C3236" s="112">
        <x:v>0.00375</x:v>
      </x:c>
      <x:c r="D3236" s="103" t="s">
        <x:v>250</x:v>
      </x:c>
      <x:c r="E3236" s="104"/>
      <x:c r="F3236" s="104"/>
      <x:c r="G3236" s="104">
        <x:f>G3232</x:f>
        <x:v>148510</x:v>
      </x:c>
      <x:c r="H3236" s="104">
        <x:f>INT(C3236*G3236)</x:f>
        <x:v>556</x:v>
      </x:c>
      <x:c r="I3236" s="104"/>
      <x:c r="J3236" s="104"/>
      <x:c r="K3236" s="104">
        <x:f>SUM(E3236,G3236,I3236)</x:f>
        <x:v>148510</x:v>
      </x:c>
      <x:c r="L3236" s="104">
        <x:f>SUM(F3236,H3236,J3236)</x:f>
        <x:v>556</x:v>
      </x:c>
      <x:c r="M3236" s="104"/>
      <x:c r="N3236" s="100"/>
    </x:row>
    <x:row r="3237" spans="1:14" s="5" customFormat="1" ht="19.5" hidden="1" customHeight="1">
      <x:c r="A3237" s="101" t="s">
        <x:v>533</x:v>
      </x:c>
      <x:c r="B3237" s="101"/>
      <x:c r="C3237" s="102"/>
      <x:c r="D3237" s="103"/>
      <x:c r="E3237" s="104"/>
      <x:c r="F3237" s="104">
        <x:f>SUM(F3236:F3236)</x:f>
        <x:v>0</x:v>
      </x:c>
      <x:c r="G3237" s="104"/>
      <x:c r="H3237" s="104">
        <x:f>SUM(H3236:H3236)</x:f>
        <x:v>556</x:v>
      </x:c>
      <x:c r="I3237" s="104"/>
      <x:c r="J3237" s="104">
        <x:f>SUM(J3236:J3236)</x:f>
        <x:v>0</x:v>
      </x:c>
      <x:c r="K3237" s="104"/>
      <x:c r="L3237" s="104">
        <x:f>SUM(F3237,H3237,J3237)</x:f>
        <x:v>556</x:v>
      </x:c>
      <x:c r="M3237" s="104"/>
      <x:c r="N3237" s="100"/>
    </x:row>
    <x:row r="3238" spans="1:14" s="5" customFormat="1" ht="19.5" hidden="1" customHeight="1">
      <x:c r="A3238" s="105"/>
      <x:c r="B3238" s="105"/>
      <x:c r="C3238" s="106"/>
      <x:c r="D3238" s="107"/>
      <x:c r="E3238" s="108"/>
      <x:c r="F3238" s="108"/>
      <x:c r="G3238" s="108"/>
      <x:c r="H3238" s="108"/>
      <x:c r="I3238" s="108"/>
      <x:c r="J3238" s="108"/>
      <x:c r="K3238" s="108"/>
      <x:c r="L3238" s="108"/>
      <x:c r="M3238" s="108"/>
      <x:c r="N3238" s="100"/>
    </x:row>
    <x:row r="3239" spans="1:14" s="5" customFormat="1" ht="21.75" customHeight="1">
      <x:c r="A3239" s="113" t="s">
        <x:v>969</x:v>
      </x:c>
      <x:c r="B3239" s="96" t="str">
        <x:f>일위대가목록표!C321</x:f>
        <x:v>교목, R10이하</x:v>
      </x:c>
      <x:c r="C3239" s="97"/>
      <x:c r="D3239" s="98" t="s">
        <x:v>148</x:v>
      </x:c>
      <x:c r="E3239" s="99"/>
      <x:c r="F3239" s="99"/>
      <x:c r="G3239" s="99"/>
      <x:c r="H3239" s="99"/>
      <x:c r="I3239" s="99"/>
      <x:c r="J3239" s="99"/>
      <x:c r="K3239" s="99"/>
      <x:c r="L3239" s="99"/>
      <x:c r="M3239" s="99"/>
      <x:c r="N3239" s="100"/>
    </x:row>
    <x:row r="3240" spans="1:14" s="5" customFormat="1" ht="19.5" customHeight="1">
      <x:c r="A3240" s="101" t="s">
        <x:v>153</x:v>
      </x:c>
      <x:c r="B3240" s="101"/>
      <x:c r="C3240" s="112">
        <x:v>2</x:v>
      </x:c>
      <x:c r="D3240" s="103" t="s">
        <x:v>250</x:v>
      </x:c>
      <x:c r="E3240" s="104"/>
      <x:c r="F3240" s="104"/>
      <x:c r="G3240" s="104">
        <x:f>노임단가표!B3</x:f>
        <x:v>189749</x:v>
      </x:c>
      <x:c r="H3240" s="104">
        <x:f>INT(C3240*G3240)</x:f>
        <x:v>379498</x:v>
      </x:c>
      <x:c r="I3240" s="104"/>
      <x:c r="J3240" s="104"/>
      <x:c r="K3240" s="104">
        <x:f t="shared" ref="K3240:L3242" si="518">SUM(E3240,G3240,I3240)</x:f>
        <x:v>189749</x:v>
      </x:c>
      <x:c r="L3240" s="104">
        <x:f t="shared" si="518"/>
        <x:v>379498</x:v>
      </x:c>
      <x:c r="M3240" s="104"/>
      <x:c r="N3240" s="100"/>
    </x:row>
    <x:row r="3241" spans="1:14" s="5" customFormat="1" ht="19.5" customHeight="1">
      <x:c r="A3241" s="101" t="s">
        <x:v>862</x:v>
      </x:c>
      <x:c r="B3241" s="101"/>
      <x:c r="C3241" s="112">
        <x:v>1</x:v>
      </x:c>
      <x:c r="D3241" s="103" t="s">
        <x:v>250</x:v>
      </x:c>
      <x:c r="E3241" s="104"/>
      <x:c r="F3241" s="104"/>
      <x:c r="G3241" s="104">
        <x:f>G3232</x:f>
        <x:v>148510</x:v>
      </x:c>
      <x:c r="H3241" s="104">
        <x:f>INT(C3241*G3241)</x:f>
        <x:v>148510</x:v>
      </x:c>
      <x:c r="I3241" s="104"/>
      <x:c r="J3241" s="104"/>
      <x:c r="K3241" s="104">
        <x:f t="shared" si="518"/>
        <x:v>148510</x:v>
      </x:c>
      <x:c r="L3241" s="104">
        <x:f t="shared" si="518"/>
        <x:v>148510</x:v>
      </x:c>
      <x:c r="M3241" s="104"/>
      <x:c r="N3241" s="100"/>
    </x:row>
    <x:row r="3242" spans="1:14" s="5" customFormat="1" ht="19.5" customHeight="1">
      <x:c r="A3242" s="101" t="s">
        <x:v>748</x:v>
      </x:c>
      <x:c r="B3242" s="101"/>
      <x:c r="C3242" s="112">
        <x:v>5</x:v>
      </x:c>
      <x:c r="D3242" s="103" t="s">
        <x:v>266</x:v>
      </x:c>
      <x:c r="E3242" s="104">
        <x:f>자재단가표!D7</x:f>
        <x:v>400</x:v>
      </x:c>
      <x:c r="F3242" s="104">
        <x:f>INT(C3242*E3242)</x:f>
        <x:v>2000</x:v>
      </x:c>
      <x:c r="G3242" s="104"/>
      <x:c r="H3242" s="104"/>
      <x:c r="I3242" s="104"/>
      <x:c r="J3242" s="104"/>
      <x:c r="K3242" s="104">
        <x:f t="shared" si="518"/>
        <x:v>400</x:v>
      </x:c>
      <x:c r="L3242" s="104">
        <x:f t="shared" si="518"/>
        <x:v>2000</x:v>
      </x:c>
      <x:c r="M3242" s="104"/>
      <x:c r="N3242" s="100"/>
    </x:row>
    <x:row r="3243" spans="1:14" s="5" customFormat="1" ht="19.5" customHeight="1">
      <x:c r="A3243" s="101" t="s">
        <x:v>533</x:v>
      </x:c>
      <x:c r="B3243" s="101"/>
      <x:c r="C3243" s="102"/>
      <x:c r="D3243" s="103"/>
      <x:c r="E3243" s="104"/>
      <x:c r="F3243" s="104">
        <x:f>SUM(F3240:F3242)</x:f>
        <x:v>2000</x:v>
      </x:c>
      <x:c r="G3243" s="104"/>
      <x:c r="H3243" s="104">
        <x:f>SUM(H3240:H3242)</x:f>
        <x:v>528008</x:v>
      </x:c>
      <x:c r="I3243" s="104"/>
      <x:c r="J3243" s="104">
        <x:f>SUM(J3240:J3242)</x:f>
        <x:v>0</x:v>
      </x:c>
      <x:c r="K3243" s="104"/>
      <x:c r="L3243" s="104">
        <x:f>SUM(F3243,H3243,J3243)</x:f>
        <x:v>530008</x:v>
      </x:c>
      <x:c r="M3243" s="104"/>
      <x:c r="N3243" s="100"/>
    </x:row>
    <x:row r="3244" spans="1:14" s="5" customFormat="1" ht="19.5" customHeight="1">
      <x:c r="A3244" s="105" t="s">
        <x:v>197</x:v>
      </x:c>
      <x:c r="B3244" s="105" t="s">
        <x:v>595</x:v>
      </x:c>
      <x:c r="C3244" s="106"/>
      <x:c r="D3244" s="107"/>
      <x:c r="E3244" s="108"/>
      <x:c r="F3244" s="108">
        <x:f>F3243/76</x:f>
        <x:v>26.315789473684209</x:v>
      </x:c>
      <x:c r="G3244" s="108"/>
      <x:c r="H3244" s="108">
        <x:f>H3243/76</x:f>
        <x:v>6947.4736842105267</x:v>
      </x:c>
      <x:c r="I3244" s="108"/>
      <x:c r="J3244" s="108">
        <x:f>J3243/3300</x:f>
        <x:v>0</x:v>
      </x:c>
      <x:c r="K3244" s="108"/>
      <x:c r="L3244" s="108">
        <x:f>F3244+H3244+J3244</x:f>
        <x:v>6973.7894736842109</x:v>
      </x:c>
      <x:c r="M3244" s="108"/>
      <x:c r="N3244" s="100"/>
    </x:row>
    <x:row r="3245" spans="1:14" s="5" customFormat="1" ht="21.75" customHeight="1">
      <x:c r="A3245" s="113" t="s">
        <x:v>950</x:v>
      </x:c>
      <x:c r="B3245" s="96" t="str">
        <x:f>일위대가목록표!C322</x:f>
        <x:v>교목, R11~20</x:v>
      </x:c>
      <x:c r="C3245" s="97"/>
      <x:c r="D3245" s="98" t="s">
        <x:v>148</x:v>
      </x:c>
      <x:c r="E3245" s="99"/>
      <x:c r="F3245" s="99"/>
      <x:c r="G3245" s="99"/>
      <x:c r="H3245" s="99"/>
      <x:c r="I3245" s="99"/>
      <x:c r="J3245" s="99"/>
      <x:c r="K3245" s="99"/>
      <x:c r="L3245" s="99"/>
      <x:c r="M3245" s="99"/>
      <x:c r="N3245" s="100"/>
    </x:row>
    <x:row r="3246" spans="1:14" s="5" customFormat="1" ht="19.5" customHeight="1">
      <x:c r="A3246" s="101" t="s">
        <x:v>153</x:v>
      </x:c>
      <x:c r="B3246" s="101"/>
      <x:c r="C3246" s="112">
        <x:v>2</x:v>
      </x:c>
      <x:c r="D3246" s="103" t="s">
        <x:v>250</x:v>
      </x:c>
      <x:c r="E3246" s="104"/>
      <x:c r="F3246" s="104"/>
      <x:c r="G3246" s="104">
        <x:f>G3240</x:f>
        <x:v>189749</x:v>
      </x:c>
      <x:c r="H3246" s="104">
        <x:f>INT(C3246*G3246)</x:f>
        <x:v>379498</x:v>
      </x:c>
      <x:c r="I3246" s="104"/>
      <x:c r="J3246" s="104"/>
      <x:c r="K3246" s="104">
        <x:f t="shared" ref="K3246:L3248" si="519">SUM(E3246,G3246,I3246)</x:f>
        <x:v>189749</x:v>
      </x:c>
      <x:c r="L3246" s="104">
        <x:f t="shared" si="519"/>
        <x:v>379498</x:v>
      </x:c>
      <x:c r="M3246" s="104"/>
      <x:c r="N3246" s="100"/>
    </x:row>
    <x:row r="3247" spans="1:14" s="5" customFormat="1" ht="19.5" customHeight="1">
      <x:c r="A3247" s="101" t="s">
        <x:v>862</x:v>
      </x:c>
      <x:c r="B3247" s="101"/>
      <x:c r="C3247" s="112">
        <x:v>1</x:v>
      </x:c>
      <x:c r="D3247" s="103" t="s">
        <x:v>250</x:v>
      </x:c>
      <x:c r="E3247" s="104"/>
      <x:c r="F3247" s="104"/>
      <x:c r="G3247" s="104">
        <x:f>G3241</x:f>
        <x:v>148510</x:v>
      </x:c>
      <x:c r="H3247" s="104">
        <x:f>INT(C3247*G3247)</x:f>
        <x:v>148510</x:v>
      </x:c>
      <x:c r="I3247" s="104"/>
      <x:c r="J3247" s="104"/>
      <x:c r="K3247" s="104">
        <x:f t="shared" si="519"/>
        <x:v>148510</x:v>
      </x:c>
      <x:c r="L3247" s="104">
        <x:f t="shared" si="519"/>
        <x:v>148510</x:v>
      </x:c>
      <x:c r="M3247" s="104"/>
      <x:c r="N3247" s="100"/>
    </x:row>
    <x:row r="3248" spans="1:14" s="5" customFormat="1" ht="19.5" customHeight="1">
      <x:c r="A3248" s="101" t="s">
        <x:v>748</x:v>
      </x:c>
      <x:c r="B3248" s="101"/>
      <x:c r="C3248" s="112">
        <x:v>10</x:v>
      </x:c>
      <x:c r="D3248" s="103" t="s">
        <x:v>266</x:v>
      </x:c>
      <x:c r="E3248" s="104">
        <x:f>E3242</x:f>
        <x:v>400</x:v>
      </x:c>
      <x:c r="F3248" s="104">
        <x:f>INT(C3248*E3248)</x:f>
        <x:v>4000</x:v>
      </x:c>
      <x:c r="G3248" s="104"/>
      <x:c r="H3248" s="104"/>
      <x:c r="I3248" s="104"/>
      <x:c r="J3248" s="104"/>
      <x:c r="K3248" s="104">
        <x:f t="shared" si="519"/>
        <x:v>400</x:v>
      </x:c>
      <x:c r="L3248" s="104">
        <x:f t="shared" si="519"/>
        <x:v>4000</x:v>
      </x:c>
      <x:c r="M3248" s="104"/>
      <x:c r="N3248" s="100"/>
    </x:row>
    <x:row r="3249" spans="1:14" s="5" customFormat="1" ht="19.5" customHeight="1">
      <x:c r="A3249" s="101" t="s">
        <x:v>533</x:v>
      </x:c>
      <x:c r="B3249" s="101"/>
      <x:c r="C3249" s="102"/>
      <x:c r="D3249" s="103"/>
      <x:c r="E3249" s="104"/>
      <x:c r="F3249" s="104">
        <x:f>SUM(F3246:F3248)</x:f>
        <x:v>4000</x:v>
      </x:c>
      <x:c r="G3249" s="104"/>
      <x:c r="H3249" s="104">
        <x:f>SUM(H3246:H3248)</x:f>
        <x:v>528008</x:v>
      </x:c>
      <x:c r="I3249" s="104"/>
      <x:c r="J3249" s="104">
        <x:f>SUM(J3246:J3248)</x:f>
        <x:v>0</x:v>
      </x:c>
      <x:c r="K3249" s="104"/>
      <x:c r="L3249" s="104">
        <x:f>SUM(F3249,H3249,J3249)</x:f>
        <x:v>532008</x:v>
      </x:c>
      <x:c r="M3249" s="104"/>
      <x:c r="N3249" s="100"/>
    </x:row>
    <x:row r="3250" spans="1:14" s="5" customFormat="1" ht="19.5" customHeight="1">
      <x:c r="A3250" s="105" t="s">
        <x:v>197</x:v>
      </x:c>
      <x:c r="B3250" s="105" t="s">
        <x:v>599</x:v>
      </x:c>
      <x:c r="C3250" s="106"/>
      <x:c r="D3250" s="107"/>
      <x:c r="E3250" s="108"/>
      <x:c r="F3250" s="108">
        <x:f>F3249/61</x:f>
        <x:v>65.573770491803273</x:v>
      </x:c>
      <x:c r="G3250" s="108"/>
      <x:c r="H3250" s="108">
        <x:f>H3249/61</x:f>
        <x:v>8655.8688524590161</x:v>
      </x:c>
      <x:c r="I3250" s="108"/>
      <x:c r="J3250" s="108">
        <x:f>J3249/3300</x:f>
        <x:v>0</x:v>
      </x:c>
      <x:c r="K3250" s="108"/>
      <x:c r="L3250" s="108">
        <x:f>F3250+H3250+J3250</x:f>
        <x:v>8721.442622950819</x:v>
      </x:c>
      <x:c r="M3250" s="108"/>
      <x:c r="N3250" s="100"/>
    </x:row>
    <x:row r="3251" spans="1:14" s="5" customFormat="1" ht="21.75" customHeight="1">
      <x:c r="A3251" s="113" t="s">
        <x:v>947</x:v>
      </x:c>
      <x:c r="B3251" s="96" t="str">
        <x:f>일위대가목록표!C323</x:f>
        <x:v>교목, R21~30</x:v>
      </x:c>
      <x:c r="C3251" s="97"/>
      <x:c r="D3251" s="98" t="s">
        <x:v>148</x:v>
      </x:c>
      <x:c r="E3251" s="99"/>
      <x:c r="F3251" s="99"/>
      <x:c r="G3251" s="99"/>
      <x:c r="H3251" s="99"/>
      <x:c r="I3251" s="99"/>
      <x:c r="J3251" s="99"/>
      <x:c r="K3251" s="99"/>
      <x:c r="L3251" s="99"/>
      <x:c r="M3251" s="99"/>
      <x:c r="N3251" s="100"/>
    </x:row>
    <x:row r="3252" spans="1:14" s="5" customFormat="1" ht="19.5" customHeight="1">
      <x:c r="A3252" s="101" t="s">
        <x:v>153</x:v>
      </x:c>
      <x:c r="B3252" s="101"/>
      <x:c r="C3252" s="112">
        <x:v>2</x:v>
      </x:c>
      <x:c r="D3252" s="103" t="s">
        <x:v>250</x:v>
      </x:c>
      <x:c r="E3252" s="104"/>
      <x:c r="F3252" s="104"/>
      <x:c r="G3252" s="104">
        <x:f>G3246</x:f>
        <x:v>189749</x:v>
      </x:c>
      <x:c r="H3252" s="104">
        <x:f>INT(C3252*G3252)</x:f>
        <x:v>379498</x:v>
      </x:c>
      <x:c r="I3252" s="104"/>
      <x:c r="J3252" s="104"/>
      <x:c r="K3252" s="104">
        <x:f t="shared" ref="K3252:L3254" si="520">SUM(E3252,G3252,I3252)</x:f>
        <x:v>189749</x:v>
      </x:c>
      <x:c r="L3252" s="104">
        <x:f t="shared" si="520"/>
        <x:v>379498</x:v>
      </x:c>
      <x:c r="M3252" s="104"/>
      <x:c r="N3252" s="100"/>
    </x:row>
    <x:row r="3253" spans="1:14" s="5" customFormat="1" ht="19.5" customHeight="1">
      <x:c r="A3253" s="101" t="s">
        <x:v>862</x:v>
      </x:c>
      <x:c r="B3253" s="101"/>
      <x:c r="C3253" s="112">
        <x:v>1</x:v>
      </x:c>
      <x:c r="D3253" s="103" t="s">
        <x:v>250</x:v>
      </x:c>
      <x:c r="E3253" s="104"/>
      <x:c r="F3253" s="104"/>
      <x:c r="G3253" s="104">
        <x:f>G3247</x:f>
        <x:v>148510</x:v>
      </x:c>
      <x:c r="H3253" s="104">
        <x:f>INT(C3253*G3253)</x:f>
        <x:v>148510</x:v>
      </x:c>
      <x:c r="I3253" s="104"/>
      <x:c r="J3253" s="104"/>
      <x:c r="K3253" s="104">
        <x:f t="shared" si="520"/>
        <x:v>148510</x:v>
      </x:c>
      <x:c r="L3253" s="104">
        <x:f t="shared" si="520"/>
        <x:v>148510</x:v>
      </x:c>
      <x:c r="M3253" s="104"/>
      <x:c r="N3253" s="100"/>
    </x:row>
    <x:row r="3254" spans="1:14" s="5" customFormat="1" ht="19.5" customHeight="1">
      <x:c r="A3254" s="101" t="s">
        <x:v>748</x:v>
      </x:c>
      <x:c r="B3254" s="101"/>
      <x:c r="C3254" s="112">
        <x:v>15</x:v>
      </x:c>
      <x:c r="D3254" s="103" t="s">
        <x:v>266</x:v>
      </x:c>
      <x:c r="E3254" s="104">
        <x:f>E3248</x:f>
        <x:v>400</x:v>
      </x:c>
      <x:c r="F3254" s="104">
        <x:f>INT(C3254*E3254)</x:f>
        <x:v>6000</x:v>
      </x:c>
      <x:c r="G3254" s="104"/>
      <x:c r="H3254" s="104"/>
      <x:c r="I3254" s="104"/>
      <x:c r="J3254" s="104"/>
      <x:c r="K3254" s="104">
        <x:f t="shared" si="520"/>
        <x:v>400</x:v>
      </x:c>
      <x:c r="L3254" s="104">
        <x:f t="shared" si="520"/>
        <x:v>6000</x:v>
      </x:c>
      <x:c r="M3254" s="104"/>
      <x:c r="N3254" s="100"/>
    </x:row>
    <x:row r="3255" spans="1:14" s="5" customFormat="1" ht="19.5" customHeight="1">
      <x:c r="A3255" s="101" t="s">
        <x:v>533</x:v>
      </x:c>
      <x:c r="B3255" s="101"/>
      <x:c r="C3255" s="102"/>
      <x:c r="D3255" s="103"/>
      <x:c r="E3255" s="104"/>
      <x:c r="F3255" s="104">
        <x:f>SUM(F3252:F3254)</x:f>
        <x:v>6000</x:v>
      </x:c>
      <x:c r="G3255" s="104"/>
      <x:c r="H3255" s="104">
        <x:f>SUM(H3252:H3254)</x:f>
        <x:v>528008</x:v>
      </x:c>
      <x:c r="I3255" s="104"/>
      <x:c r="J3255" s="104">
        <x:f>SUM(J3252:J3254)</x:f>
        <x:v>0</x:v>
      </x:c>
      <x:c r="K3255" s="104"/>
      <x:c r="L3255" s="104">
        <x:f>SUM(F3255,H3255,J3255)</x:f>
        <x:v>534008</x:v>
      </x:c>
      <x:c r="M3255" s="104"/>
      <x:c r="N3255" s="100"/>
    </x:row>
    <x:row r="3256" spans="1:14" s="5" customFormat="1" ht="19.5" customHeight="1">
      <x:c r="A3256" s="105" t="s">
        <x:v>197</x:v>
      </x:c>
      <x:c r="B3256" s="105" t="s">
        <x:v>650</x:v>
      </x:c>
      <x:c r="C3256" s="106"/>
      <x:c r="D3256" s="107"/>
      <x:c r="E3256" s="108"/>
      <x:c r="F3256" s="108">
        <x:f>F3255/51</x:f>
        <x:v>117.64705882352941</x:v>
      </x:c>
      <x:c r="G3256" s="108"/>
      <x:c r="H3256" s="108">
        <x:f>H3255/51</x:f>
        <x:v>10353.098039215687</x:v>
      </x:c>
      <x:c r="I3256" s="108"/>
      <x:c r="J3256" s="108">
        <x:f>J3255/3300</x:f>
        <x:v>0</x:v>
      </x:c>
      <x:c r="K3256" s="108"/>
      <x:c r="L3256" s="108">
        <x:f>F3256+H3256+J3256</x:f>
        <x:v>10470.745098039217</x:v>
      </x:c>
      <x:c r="M3256" s="108"/>
      <x:c r="N3256" s="100"/>
    </x:row>
    <x:row r="3257" spans="1:14" s="5" customFormat="1" ht="21.75" customHeight="1">
      <x:c r="A3257" s="113" t="s">
        <x:v>972</x:v>
      </x:c>
      <x:c r="B3257" s="96" t="str">
        <x:f>일위대가목록표!C324</x:f>
        <x:v>교목, R31~40</x:v>
      </x:c>
      <x:c r="C3257" s="97"/>
      <x:c r="D3257" s="98" t="s">
        <x:v>148</x:v>
      </x:c>
      <x:c r="E3257" s="99"/>
      <x:c r="F3257" s="99"/>
      <x:c r="G3257" s="99"/>
      <x:c r="H3257" s="99"/>
      <x:c r="I3257" s="99"/>
      <x:c r="J3257" s="99"/>
      <x:c r="K3257" s="99"/>
      <x:c r="L3257" s="99"/>
      <x:c r="M3257" s="99"/>
      <x:c r="N3257" s="100"/>
    </x:row>
    <x:row r="3258" spans="1:14" s="5" customFormat="1" ht="19.5" customHeight="1">
      <x:c r="A3258" s="101" t="s">
        <x:v>153</x:v>
      </x:c>
      <x:c r="B3258" s="101"/>
      <x:c r="C3258" s="112">
        <x:v>2</x:v>
      </x:c>
      <x:c r="D3258" s="103" t="s">
        <x:v>250</x:v>
      </x:c>
      <x:c r="E3258" s="104"/>
      <x:c r="F3258" s="104"/>
      <x:c r="G3258" s="104">
        <x:f>G3252</x:f>
        <x:v>189749</x:v>
      </x:c>
      <x:c r="H3258" s="104">
        <x:f>INT(C3258*G3258)</x:f>
        <x:v>379498</x:v>
      </x:c>
      <x:c r="I3258" s="104"/>
      <x:c r="J3258" s="104"/>
      <x:c r="K3258" s="104">
        <x:f t="shared" ref="K3258:L3260" si="521">SUM(E3258,G3258,I3258)</x:f>
        <x:v>189749</x:v>
      </x:c>
      <x:c r="L3258" s="104">
        <x:f t="shared" si="521"/>
        <x:v>379498</x:v>
      </x:c>
      <x:c r="M3258" s="104"/>
      <x:c r="N3258" s="100"/>
    </x:row>
    <x:row r="3259" spans="1:14" s="5" customFormat="1" ht="19.5" customHeight="1">
      <x:c r="A3259" s="101" t="s">
        <x:v>862</x:v>
      </x:c>
      <x:c r="B3259" s="101"/>
      <x:c r="C3259" s="112">
        <x:v>1</x:v>
      </x:c>
      <x:c r="D3259" s="103" t="s">
        <x:v>250</x:v>
      </x:c>
      <x:c r="E3259" s="104"/>
      <x:c r="F3259" s="104"/>
      <x:c r="G3259" s="104">
        <x:f>G3253</x:f>
        <x:v>148510</x:v>
      </x:c>
      <x:c r="H3259" s="104">
        <x:f>INT(C3259*G3259)</x:f>
        <x:v>148510</x:v>
      </x:c>
      <x:c r="I3259" s="104"/>
      <x:c r="J3259" s="104"/>
      <x:c r="K3259" s="104">
        <x:f t="shared" si="521"/>
        <x:v>148510</x:v>
      </x:c>
      <x:c r="L3259" s="104">
        <x:f t="shared" si="521"/>
        <x:v>148510</x:v>
      </x:c>
      <x:c r="M3259" s="104"/>
      <x:c r="N3259" s="100"/>
    </x:row>
    <x:row r="3260" spans="1:14" s="5" customFormat="1" ht="19.5" customHeight="1">
      <x:c r="A3260" s="101" t="s">
        <x:v>748</x:v>
      </x:c>
      <x:c r="B3260" s="101"/>
      <x:c r="C3260" s="112">
        <x:v>20</x:v>
      </x:c>
      <x:c r="D3260" s="103" t="s">
        <x:v>266</x:v>
      </x:c>
      <x:c r="E3260" s="104">
        <x:f>E3254</x:f>
        <x:v>400</x:v>
      </x:c>
      <x:c r="F3260" s="104">
        <x:f>INT(C3260*E3260)</x:f>
        <x:v>8000</x:v>
      </x:c>
      <x:c r="G3260" s="104"/>
      <x:c r="H3260" s="104"/>
      <x:c r="I3260" s="104"/>
      <x:c r="J3260" s="104"/>
      <x:c r="K3260" s="104">
        <x:f t="shared" si="521"/>
        <x:v>400</x:v>
      </x:c>
      <x:c r="L3260" s="104">
        <x:f t="shared" si="521"/>
        <x:v>8000</x:v>
      </x:c>
      <x:c r="M3260" s="104"/>
      <x:c r="N3260" s="100"/>
    </x:row>
    <x:row r="3261" spans="1:14" s="5" customFormat="1" ht="19.5" customHeight="1">
      <x:c r="A3261" s="101" t="s">
        <x:v>533</x:v>
      </x:c>
      <x:c r="B3261" s="101"/>
      <x:c r="C3261" s="102"/>
      <x:c r="D3261" s="103"/>
      <x:c r="E3261" s="104"/>
      <x:c r="F3261" s="104">
        <x:f>SUM(F3258:F3260)</x:f>
        <x:v>8000</x:v>
      </x:c>
      <x:c r="G3261" s="104"/>
      <x:c r="H3261" s="104">
        <x:f>SUM(H3258:H3260)</x:f>
        <x:v>528008</x:v>
      </x:c>
      <x:c r="I3261" s="104"/>
      <x:c r="J3261" s="104">
        <x:f>SUM(J3258:J3260)</x:f>
        <x:v>0</x:v>
      </x:c>
      <x:c r="K3261" s="104"/>
      <x:c r="L3261" s="104">
        <x:f>SUM(F3261,H3261,J3261)</x:f>
        <x:v>536008</x:v>
      </x:c>
      <x:c r="M3261" s="104"/>
      <x:c r="N3261" s="100"/>
    </x:row>
    <x:row r="3262" spans="1:14" s="5" customFormat="1" ht="19.5" customHeight="1">
      <x:c r="A3262" s="105" t="s">
        <x:v>197</x:v>
      </x:c>
      <x:c r="B3262" s="105" t="s">
        <x:v>627</x:v>
      </x:c>
      <x:c r="C3262" s="106"/>
      <x:c r="D3262" s="107"/>
      <x:c r="E3262" s="108"/>
      <x:c r="F3262" s="108">
        <x:f>F3261/44</x:f>
        <x:v>181.81818181818181</x:v>
      </x:c>
      <x:c r="G3262" s="108"/>
      <x:c r="H3262" s="108">
        <x:f>H3261/44</x:f>
        <x:v>12000.181818181818</x:v>
      </x:c>
      <x:c r="I3262" s="108"/>
      <x:c r="J3262" s="108">
        <x:f>J3261/3300</x:f>
        <x:v>0</x:v>
      </x:c>
      <x:c r="K3262" s="108"/>
      <x:c r="L3262" s="108">
        <x:f>F3262+H3262+J3262</x:f>
        <x:v>12182</x:v>
      </x:c>
      <x:c r="M3262" s="108"/>
      <x:c r="N3262" s="100"/>
    </x:row>
    <x:row r="3263" spans="1:14" s="5" customFormat="1" ht="21.75" customHeight="1">
      <x:c r="A3263" s="113" t="s">
        <x:v>976</x:v>
      </x:c>
      <x:c r="B3263" s="96" t="str">
        <x:f>일위대가목록표!C325</x:f>
        <x:v>교목, R41~50</x:v>
      </x:c>
      <x:c r="C3263" s="97"/>
      <x:c r="D3263" s="98" t="s">
        <x:v>148</x:v>
      </x:c>
      <x:c r="E3263" s="99"/>
      <x:c r="F3263" s="99"/>
      <x:c r="G3263" s="99"/>
      <x:c r="H3263" s="99"/>
      <x:c r="I3263" s="99"/>
      <x:c r="J3263" s="99"/>
      <x:c r="K3263" s="99"/>
      <x:c r="L3263" s="99"/>
      <x:c r="M3263" s="99"/>
      <x:c r="N3263" s="100"/>
    </x:row>
    <x:row r="3264" spans="1:14" s="5" customFormat="1" ht="19.5" customHeight="1">
      <x:c r="A3264" s="101" t="s">
        <x:v>153</x:v>
      </x:c>
      <x:c r="B3264" s="101"/>
      <x:c r="C3264" s="112">
        <x:v>2</x:v>
      </x:c>
      <x:c r="D3264" s="103" t="s">
        <x:v>250</x:v>
      </x:c>
      <x:c r="E3264" s="104"/>
      <x:c r="F3264" s="104"/>
      <x:c r="G3264" s="104">
        <x:f>G3258</x:f>
        <x:v>189749</x:v>
      </x:c>
      <x:c r="H3264" s="104">
        <x:f>INT(C3264*G3264)</x:f>
        <x:v>379498</x:v>
      </x:c>
      <x:c r="I3264" s="104"/>
      <x:c r="J3264" s="104"/>
      <x:c r="K3264" s="104">
        <x:f t="shared" ref="K3264:L3266" si="522">SUM(E3264,G3264,I3264)</x:f>
        <x:v>189749</x:v>
      </x:c>
      <x:c r="L3264" s="104">
        <x:f t="shared" si="522"/>
        <x:v>379498</x:v>
      </x:c>
      <x:c r="M3264" s="104"/>
      <x:c r="N3264" s="100"/>
    </x:row>
    <x:row r="3265" spans="1:14" s="5" customFormat="1" ht="19.5" customHeight="1">
      <x:c r="A3265" s="101" t="s">
        <x:v>862</x:v>
      </x:c>
      <x:c r="B3265" s="101"/>
      <x:c r="C3265" s="112">
        <x:v>1</x:v>
      </x:c>
      <x:c r="D3265" s="103" t="s">
        <x:v>250</x:v>
      </x:c>
      <x:c r="E3265" s="104"/>
      <x:c r="F3265" s="104"/>
      <x:c r="G3265" s="104">
        <x:f>G3259</x:f>
        <x:v>148510</x:v>
      </x:c>
      <x:c r="H3265" s="104">
        <x:f>INT(C3265*G3265)</x:f>
        <x:v>148510</x:v>
      </x:c>
      <x:c r="I3265" s="104"/>
      <x:c r="J3265" s="104"/>
      <x:c r="K3265" s="104">
        <x:f t="shared" si="522"/>
        <x:v>148510</x:v>
      </x:c>
      <x:c r="L3265" s="104">
        <x:f t="shared" si="522"/>
        <x:v>148510</x:v>
      </x:c>
      <x:c r="M3265" s="104"/>
      <x:c r="N3265" s="100"/>
    </x:row>
    <x:row r="3266" spans="1:14" s="5" customFormat="1" ht="19.5" customHeight="1">
      <x:c r="A3266" s="101" t="s">
        <x:v>748</x:v>
      </x:c>
      <x:c r="B3266" s="101"/>
      <x:c r="C3266" s="112">
        <x:v>25</x:v>
      </x:c>
      <x:c r="D3266" s="103" t="s">
        <x:v>266</x:v>
      </x:c>
      <x:c r="E3266" s="104">
        <x:f>E3260</x:f>
        <x:v>400</x:v>
      </x:c>
      <x:c r="F3266" s="104">
        <x:f>INT(C3266*E3266)</x:f>
        <x:v>10000</x:v>
      </x:c>
      <x:c r="G3266" s="104"/>
      <x:c r="H3266" s="104"/>
      <x:c r="I3266" s="104"/>
      <x:c r="J3266" s="104"/>
      <x:c r="K3266" s="104">
        <x:f t="shared" si="522"/>
        <x:v>400</x:v>
      </x:c>
      <x:c r="L3266" s="104">
        <x:f t="shared" si="522"/>
        <x:v>10000</x:v>
      </x:c>
      <x:c r="M3266" s="104"/>
      <x:c r="N3266" s="100"/>
    </x:row>
    <x:row r="3267" spans="1:14" s="5" customFormat="1" ht="19.5" customHeight="1">
      <x:c r="A3267" s="101" t="s">
        <x:v>533</x:v>
      </x:c>
      <x:c r="B3267" s="101"/>
      <x:c r="C3267" s="102"/>
      <x:c r="D3267" s="103"/>
      <x:c r="E3267" s="104"/>
      <x:c r="F3267" s="104">
        <x:f>SUM(F3264:F3266)</x:f>
        <x:v>10000</x:v>
      </x:c>
      <x:c r="G3267" s="104"/>
      <x:c r="H3267" s="104">
        <x:f>SUM(H3264:H3266)</x:f>
        <x:v>528008</x:v>
      </x:c>
      <x:c r="I3267" s="104"/>
      <x:c r="J3267" s="104">
        <x:f>SUM(J3264:J3266)</x:f>
        <x:v>0</x:v>
      </x:c>
      <x:c r="K3267" s="104"/>
      <x:c r="L3267" s="104">
        <x:f>SUM(F3267,H3267,J3267)</x:f>
        <x:v>538008</x:v>
      </x:c>
      <x:c r="M3267" s="104"/>
      <x:c r="N3267" s="100"/>
    </x:row>
    <x:row r="3268" spans="1:14" s="5" customFormat="1" ht="19.5" customHeight="1">
      <x:c r="A3268" s="105" t="s">
        <x:v>197</x:v>
      </x:c>
      <x:c r="B3268" s="105" t="s">
        <x:v>644</x:v>
      </x:c>
      <x:c r="C3268" s="106"/>
      <x:c r="D3268" s="107"/>
      <x:c r="E3268" s="108"/>
      <x:c r="F3268" s="108">
        <x:f>F3267/33</x:f>
        <x:v>303.030303030303</x:v>
      </x:c>
      <x:c r="G3268" s="108"/>
      <x:c r="H3268" s="108">
        <x:f>H3267/33</x:f>
        <x:v>16000.242424242424</x:v>
      </x:c>
      <x:c r="I3268" s="108"/>
      <x:c r="J3268" s="108">
        <x:f>J3267/3300</x:f>
        <x:v>0</x:v>
      </x:c>
      <x:c r="K3268" s="108"/>
      <x:c r="L3268" s="108">
        <x:f>F3268+H3268+J3268</x:f>
        <x:v>16303.272727272728</x:v>
      </x:c>
      <x:c r="M3268" s="108"/>
      <x:c r="N3268" s="100"/>
    </x:row>
    <x:row r="3269" spans="1:14" s="5" customFormat="1" ht="21.75" customHeight="1">
      <x:c r="A3269" s="113" t="s">
        <x:v>980</x:v>
      </x:c>
      <x:c r="B3269" s="96" t="str">
        <x:f>일위대가목록표!C326</x:f>
        <x:v>교목, R51이상</x:v>
      </x:c>
      <x:c r="C3269" s="97"/>
      <x:c r="D3269" s="98" t="s">
        <x:v>148</x:v>
      </x:c>
      <x:c r="E3269" s="99"/>
      <x:c r="F3269" s="99"/>
      <x:c r="G3269" s="99"/>
      <x:c r="H3269" s="99"/>
      <x:c r="I3269" s="99"/>
      <x:c r="J3269" s="99"/>
      <x:c r="K3269" s="99"/>
      <x:c r="L3269" s="99"/>
      <x:c r="M3269" s="99"/>
      <x:c r="N3269" s="100"/>
    </x:row>
    <x:row r="3270" spans="1:14" s="5" customFormat="1" ht="19.5" customHeight="1">
      <x:c r="A3270" s="101" t="s">
        <x:v>153</x:v>
      </x:c>
      <x:c r="B3270" s="101"/>
      <x:c r="C3270" s="112">
        <x:v>2</x:v>
      </x:c>
      <x:c r="D3270" s="103" t="s">
        <x:v>250</x:v>
      </x:c>
      <x:c r="E3270" s="104"/>
      <x:c r="F3270" s="104"/>
      <x:c r="G3270" s="104">
        <x:f>G3264</x:f>
        <x:v>189749</x:v>
      </x:c>
      <x:c r="H3270" s="104">
        <x:f>INT(C3270*G3270)</x:f>
        <x:v>379498</x:v>
      </x:c>
      <x:c r="I3270" s="104"/>
      <x:c r="J3270" s="104"/>
      <x:c r="K3270" s="104">
        <x:f t="shared" ref="K3270:L3272" si="523">SUM(E3270,G3270,I3270)</x:f>
        <x:v>189749</x:v>
      </x:c>
      <x:c r="L3270" s="104">
        <x:f t="shared" si="523"/>
        <x:v>379498</x:v>
      </x:c>
      <x:c r="M3270" s="104"/>
      <x:c r="N3270" s="100"/>
    </x:row>
    <x:row r="3271" spans="1:14" s="5" customFormat="1" ht="19.5" customHeight="1">
      <x:c r="A3271" s="101" t="s">
        <x:v>862</x:v>
      </x:c>
      <x:c r="B3271" s="101"/>
      <x:c r="C3271" s="112">
        <x:v>1</x:v>
      </x:c>
      <x:c r="D3271" s="103" t="s">
        <x:v>250</x:v>
      </x:c>
      <x:c r="E3271" s="104"/>
      <x:c r="F3271" s="104"/>
      <x:c r="G3271" s="104">
        <x:f>G3265</x:f>
        <x:v>148510</x:v>
      </x:c>
      <x:c r="H3271" s="104">
        <x:f>INT(C3271*G3271)</x:f>
        <x:v>148510</x:v>
      </x:c>
      <x:c r="I3271" s="104"/>
      <x:c r="J3271" s="104"/>
      <x:c r="K3271" s="104">
        <x:f t="shared" si="523"/>
        <x:v>148510</x:v>
      </x:c>
      <x:c r="L3271" s="104">
        <x:f t="shared" si="523"/>
        <x:v>148510</x:v>
      </x:c>
      <x:c r="M3271" s="104"/>
      <x:c r="N3271" s="100"/>
    </x:row>
    <x:row r="3272" spans="1:14" s="5" customFormat="1" ht="19.5" customHeight="1">
      <x:c r="A3272" s="101" t="s">
        <x:v>748</x:v>
      </x:c>
      <x:c r="B3272" s="101"/>
      <x:c r="C3272" s="112">
        <x:v>30</x:v>
      </x:c>
      <x:c r="D3272" s="103" t="s">
        <x:v>266</x:v>
      </x:c>
      <x:c r="E3272" s="104">
        <x:f>E3266</x:f>
        <x:v>400</x:v>
      </x:c>
      <x:c r="F3272" s="104">
        <x:f>INT(C3272*E3272)</x:f>
        <x:v>12000</x:v>
      </x:c>
      <x:c r="G3272" s="104"/>
      <x:c r="H3272" s="104"/>
      <x:c r="I3272" s="104"/>
      <x:c r="J3272" s="104"/>
      <x:c r="K3272" s="104">
        <x:f t="shared" si="523"/>
        <x:v>400</x:v>
      </x:c>
      <x:c r="L3272" s="104">
        <x:f t="shared" si="523"/>
        <x:v>12000</x:v>
      </x:c>
      <x:c r="M3272" s="104"/>
      <x:c r="N3272" s="100"/>
    </x:row>
    <x:row r="3273" spans="1:14" s="5" customFormat="1" ht="19.5" customHeight="1">
      <x:c r="A3273" s="101" t="s">
        <x:v>533</x:v>
      </x:c>
      <x:c r="B3273" s="101"/>
      <x:c r="C3273" s="102"/>
      <x:c r="D3273" s="103"/>
      <x:c r="E3273" s="104"/>
      <x:c r="F3273" s="104">
        <x:f>SUM(F3270:F3272)</x:f>
        <x:v>12000</x:v>
      </x:c>
      <x:c r="G3273" s="104"/>
      <x:c r="H3273" s="104">
        <x:f>SUM(H3270:H3272)</x:f>
        <x:v>528008</x:v>
      </x:c>
      <x:c r="I3273" s="104"/>
      <x:c r="J3273" s="104">
        <x:f>SUM(J3270:J3272)</x:f>
        <x:v>0</x:v>
      </x:c>
      <x:c r="K3273" s="104"/>
      <x:c r="L3273" s="104">
        <x:f>SUM(F3273,H3273,J3273)</x:f>
        <x:v>540008</x:v>
      </x:c>
      <x:c r="M3273" s="104"/>
      <x:c r="N3273" s="100"/>
    </x:row>
    <x:row r="3274" spans="1:14" s="5" customFormat="1" ht="19.5" customHeight="1">
      <x:c r="A3274" s="105" t="s">
        <x:v>197</x:v>
      </x:c>
      <x:c r="B3274" s="105" t="s">
        <x:v>571</x:v>
      </x:c>
      <x:c r="C3274" s="106"/>
      <x:c r="D3274" s="107"/>
      <x:c r="E3274" s="108"/>
      <x:c r="F3274" s="108">
        <x:f>F3273/34</x:f>
        <x:v>352.94117647058823</x:v>
      </x:c>
      <x:c r="G3274" s="108"/>
      <x:c r="H3274" s="108">
        <x:f>H3273/34</x:f>
        <x:v>15529.64705882353</x:v>
      </x:c>
      <x:c r="I3274" s="108"/>
      <x:c r="J3274" s="108">
        <x:f>J3273/3300</x:f>
        <x:v>0</x:v>
      </x:c>
      <x:c r="K3274" s="108"/>
      <x:c r="L3274" s="108">
        <x:f>F3274+H3274+J3274</x:f>
        <x:v>15882.588235294117</x:v>
      </x:c>
      <x:c r="M3274" s="108"/>
      <x:c r="N3274" s="100"/>
    </x:row>
    <x:row r="3275" spans="1:14" s="5" customFormat="1" ht="21.75" customHeight="1">
      <x:c r="A3275" s="113" t="s">
        <x:v>1125</x:v>
      </x:c>
      <x:c r="B3275" s="96" t="str">
        <x:f>일위대가목록표!C327</x:f>
        <x:v>관목</x:v>
      </x:c>
      <x:c r="C3275" s="97"/>
      <x:c r="D3275" s="98" t="s">
        <x:v>265</x:v>
      </x:c>
      <x:c r="E3275" s="99"/>
      <x:c r="F3275" s="99"/>
      <x:c r="G3275" s="99"/>
      <x:c r="H3275" s="99"/>
      <x:c r="I3275" s="99"/>
      <x:c r="J3275" s="99"/>
      <x:c r="K3275" s="99"/>
      <x:c r="L3275" s="99"/>
      <x:c r="M3275" s="99"/>
      <x:c r="N3275" s="100"/>
    </x:row>
    <x:row r="3276" spans="1:14" s="5" customFormat="1" ht="19.5" customHeight="1">
      <x:c r="A3276" s="101" t="s">
        <x:v>153</x:v>
      </x:c>
      <x:c r="B3276" s="101"/>
      <x:c r="C3276" s="112">
        <x:v>2</x:v>
      </x:c>
      <x:c r="D3276" s="103" t="s">
        <x:v>250</x:v>
      </x:c>
      <x:c r="E3276" s="104"/>
      <x:c r="F3276" s="104"/>
      <x:c r="G3276" s="104">
        <x:f>G3270</x:f>
        <x:v>189749</x:v>
      </x:c>
      <x:c r="H3276" s="104">
        <x:f>INT(C3276*G3276)</x:f>
        <x:v>379498</x:v>
      </x:c>
      <x:c r="I3276" s="104"/>
      <x:c r="J3276" s="104"/>
      <x:c r="K3276" s="104">
        <x:f t="shared" ref="K3276:L3278" si="524">SUM(E3276,G3276,I3276)</x:f>
        <x:v>189749</x:v>
      </x:c>
      <x:c r="L3276" s="104">
        <x:f t="shared" si="524"/>
        <x:v>379498</x:v>
      </x:c>
      <x:c r="M3276" s="104"/>
      <x:c r="N3276" s="100"/>
    </x:row>
    <x:row r="3277" spans="1:14" s="5" customFormat="1" ht="19.5" customHeight="1">
      <x:c r="A3277" s="101" t="s">
        <x:v>862</x:v>
      </x:c>
      <x:c r="B3277" s="101"/>
      <x:c r="C3277" s="112">
        <x:v>1</x:v>
      </x:c>
      <x:c r="D3277" s="103" t="s">
        <x:v>250</x:v>
      </x:c>
      <x:c r="E3277" s="104"/>
      <x:c r="F3277" s="104"/>
      <x:c r="G3277" s="104">
        <x:f>G3271</x:f>
        <x:v>148510</x:v>
      </x:c>
      <x:c r="H3277" s="104">
        <x:f>INT(C3277*G3277)</x:f>
        <x:v>148510</x:v>
      </x:c>
      <x:c r="I3277" s="104"/>
      <x:c r="J3277" s="104"/>
      <x:c r="K3277" s="104">
        <x:f t="shared" si="524"/>
        <x:v>148510</x:v>
      </x:c>
      <x:c r="L3277" s="104">
        <x:f t="shared" si="524"/>
        <x:v>148510</x:v>
      </x:c>
      <x:c r="M3277" s="104"/>
      <x:c r="N3277" s="100"/>
    </x:row>
    <x:row r="3278" spans="1:14" s="5" customFormat="1" ht="19.5" customHeight="1">
      <x:c r="A3278" s="101" t="s">
        <x:v>748</x:v>
      </x:c>
      <x:c r="B3278" s="101"/>
      <x:c r="C3278" s="112">
        <x:v>1</x:v>
      </x:c>
      <x:c r="D3278" s="103" t="s">
        <x:v>266</x:v>
      </x:c>
      <x:c r="E3278" s="104">
        <x:f>E3272</x:f>
        <x:v>400</x:v>
      </x:c>
      <x:c r="F3278" s="104">
        <x:f>INT(C3278*E3278)</x:f>
        <x:v>400</x:v>
      </x:c>
      <x:c r="G3278" s="104"/>
      <x:c r="H3278" s="104"/>
      <x:c r="I3278" s="104"/>
      <x:c r="J3278" s="104"/>
      <x:c r="K3278" s="104">
        <x:f t="shared" si="524"/>
        <x:v>400</x:v>
      </x:c>
      <x:c r="L3278" s="104">
        <x:f t="shared" si="524"/>
        <x:v>400</x:v>
      </x:c>
      <x:c r="M3278" s="104"/>
      <x:c r="N3278" s="100"/>
    </x:row>
    <x:row r="3279" spans="1:14" s="5" customFormat="1" ht="19.5" customHeight="1">
      <x:c r="A3279" s="101" t="s">
        <x:v>533</x:v>
      </x:c>
      <x:c r="B3279" s="101"/>
      <x:c r="C3279" s="102"/>
      <x:c r="D3279" s="103"/>
      <x:c r="E3279" s="104"/>
      <x:c r="F3279" s="104">
        <x:f>SUM(F3276:F3278)</x:f>
        <x:v>400</x:v>
      </x:c>
      <x:c r="G3279" s="104"/>
      <x:c r="H3279" s="104">
        <x:f>SUM(H3276:H3278)</x:f>
        <x:v>528008</x:v>
      </x:c>
      <x:c r="I3279" s="104"/>
      <x:c r="J3279" s="104">
        <x:f>SUM(J3276:J3278)</x:f>
        <x:v>0</x:v>
      </x:c>
      <x:c r="K3279" s="104"/>
      <x:c r="L3279" s="104">
        <x:f>SUM(F3279,H3279,J3279)</x:f>
        <x:v>528408</x:v>
      </x:c>
      <x:c r="M3279" s="104"/>
      <x:c r="N3279" s="100"/>
    </x:row>
    <x:row r="3280" spans="1:14" s="5" customFormat="1" ht="19.5" customHeight="1">
      <x:c r="A3280" s="105" t="s">
        <x:v>197</x:v>
      </x:c>
      <x:c r="B3280" s="105" t="s">
        <x:v>1183</x:v>
      </x:c>
      <x:c r="C3280" s="106"/>
      <x:c r="D3280" s="107"/>
      <x:c r="E3280" s="108"/>
      <x:c r="F3280" s="108">
        <x:f>F3279/300</x:f>
        <x:v>1.3333333333333333</x:v>
      </x:c>
      <x:c r="G3280" s="108"/>
      <x:c r="H3280" s="108">
        <x:f>H3279/300</x:f>
        <x:v>1760.0266666666666</x:v>
      </x:c>
      <x:c r="I3280" s="108"/>
      <x:c r="J3280" s="108">
        <x:f>J3279/300</x:f>
        <x:v>0</x:v>
      </x:c>
      <x:c r="K3280" s="108"/>
      <x:c r="L3280" s="108">
        <x:f>F3280+H3280+J3280</x:f>
        <x:v>1761.3599999999999</x:v>
      </x:c>
      <x:c r="M3280" s="108"/>
      <x:c r="N3280" s="100"/>
    </x:row>
    <x:row r="3281" spans="1:14" s="5" customFormat="1" ht="21.75" customHeight="1">
      <x:c r="A3281" s="113" t="s">
        <x:v>1115</x:v>
      </x:c>
      <x:c r="B3281" s="96" t="str">
        <x:f>일위대가목록표!C328</x:f>
        <x:v>잔디</x:v>
      </x:c>
      <x:c r="C3281" s="97"/>
      <x:c r="D3281" s="98" t="s">
        <x:v>265</x:v>
      </x:c>
      <x:c r="E3281" s="99"/>
      <x:c r="F3281" s="99"/>
      <x:c r="G3281" s="99"/>
      <x:c r="H3281" s="99"/>
      <x:c r="I3281" s="99"/>
      <x:c r="J3281" s="99"/>
      <x:c r="K3281" s="99"/>
      <x:c r="L3281" s="99"/>
      <x:c r="M3281" s="99"/>
      <x:c r="N3281" s="100"/>
    </x:row>
    <x:row r="3282" spans="1:14" s="5" customFormat="1" ht="19.5" customHeight="1">
      <x:c r="A3282" s="101" t="s">
        <x:v>153</x:v>
      </x:c>
      <x:c r="B3282" s="101"/>
      <x:c r="C3282" s="112">
        <x:v>2</x:v>
      </x:c>
      <x:c r="D3282" s="103" t="s">
        <x:v>250</x:v>
      </x:c>
      <x:c r="E3282" s="104"/>
      <x:c r="F3282" s="104"/>
      <x:c r="G3282" s="104">
        <x:f>G3276</x:f>
        <x:v>189749</x:v>
      </x:c>
      <x:c r="H3282" s="104">
        <x:f>INT(C3282*G3282)</x:f>
        <x:v>379498</x:v>
      </x:c>
      <x:c r="I3282" s="104"/>
      <x:c r="J3282" s="104"/>
      <x:c r="K3282" s="104">
        <x:f t="shared" ref="K3282:L3285" si="525">SUM(E3282,G3282,I3282)</x:f>
        <x:v>189749</x:v>
      </x:c>
      <x:c r="L3282" s="104">
        <x:f t="shared" si="525"/>
        <x:v>379498</x:v>
      </x:c>
      <x:c r="M3282" s="104"/>
      <x:c r="N3282" s="100"/>
    </x:row>
    <x:row r="3283" spans="1:14" s="5" customFormat="1" ht="19.5" customHeight="1">
      <x:c r="A3283" s="101" t="s">
        <x:v>862</x:v>
      </x:c>
      <x:c r="B3283" s="101"/>
      <x:c r="C3283" s="112">
        <x:v>1</x:v>
      </x:c>
      <x:c r="D3283" s="103" t="s">
        <x:v>250</x:v>
      </x:c>
      <x:c r="E3283" s="104"/>
      <x:c r="F3283" s="104"/>
      <x:c r="G3283" s="104">
        <x:f>G3277</x:f>
        <x:v>148510</x:v>
      </x:c>
      <x:c r="H3283" s="104">
        <x:f>INT(C3283*G3283)</x:f>
        <x:v>148510</x:v>
      </x:c>
      <x:c r="I3283" s="104"/>
      <x:c r="J3283" s="104"/>
      <x:c r="K3283" s="104">
        <x:f t="shared" si="525"/>
        <x:v>148510</x:v>
      </x:c>
      <x:c r="L3283" s="104">
        <x:f t="shared" si="525"/>
        <x:v>148510</x:v>
      </x:c>
      <x:c r="M3283" s="104"/>
      <x:c r="N3283" s="100"/>
    </x:row>
    <x:row r="3284" spans="1:14" s="5" customFormat="1" ht="19.5" customHeight="1">
      <x:c r="A3284" s="101" t="s">
        <x:v>748</x:v>
      </x:c>
      <x:c r="B3284" s="101"/>
      <x:c r="C3284" s="112">
        <x:v>0.05</x:v>
      </x:c>
      <x:c r="D3284" s="103" t="s">
        <x:v>266</x:v>
      </x:c>
      <x:c r="E3284" s="104">
        <x:f>E3278</x:f>
        <x:v>400</x:v>
      </x:c>
      <x:c r="F3284" s="104">
        <x:f>INT(C3284*E3284)</x:f>
        <x:v>20</x:v>
      </x:c>
      <x:c r="G3284" s="104"/>
      <x:c r="H3284" s="104"/>
      <x:c r="I3284" s="104"/>
      <x:c r="J3284" s="104"/>
      <x:c r="K3284" s="104">
        <x:f t="shared" si="525"/>
        <x:v>400</x:v>
      </x:c>
      <x:c r="L3284" s="104">
        <x:f t="shared" si="525"/>
        <x:v>20</x:v>
      </x:c>
      <x:c r="M3284" s="104"/>
      <x:c r="N3284" s="100"/>
    </x:row>
    <x:row r="3285" spans="1:14" s="5" customFormat="1" ht="19.5" customHeight="1">
      <x:c r="A3285" s="101" t="s">
        <x:v>147</x:v>
      </x:c>
      <x:c r="B3285" s="101" t="s">
        <x:v>770</x:v>
      </x:c>
      <x:c r="C3285" s="112">
        <x:v>8</x:v>
      </x:c>
      <x:c r="D3285" s="103" t="s">
        <x:v>194</x:v>
      </x:c>
      <x:c r="E3285" s="104">
        <x:f>건설기계목록!E16</x:f>
        <x:v>6070</x:v>
      </x:c>
      <x:c r="F3285" s="104">
        <x:f>INT(C3285*E3285)</x:f>
        <x:v>48560</x:v>
      </x:c>
      <x:c r="G3285" s="104">
        <x:f>건설기계목록!F16</x:f>
        <x:v>39645</x:v>
      </x:c>
      <x:c r="H3285" s="104">
        <x:f>INT(C3285*G3285)</x:f>
        <x:v>317160</x:v>
      </x:c>
      <x:c r="I3285" s="104">
        <x:f>건설기계목록!G16</x:f>
        <x:v>5965</x:v>
      </x:c>
      <x:c r="J3285" s="104">
        <x:f>INT(C3285*I3285)</x:f>
        <x:v>47720</x:v>
      </x:c>
      <x:c r="K3285" s="104">
        <x:f t="shared" si="525"/>
        <x:v>51680</x:v>
      </x:c>
      <x:c r="L3285" s="104">
        <x:f t="shared" si="525"/>
        <x:v>413440</x:v>
      </x:c>
      <x:c r="M3285" s="104"/>
      <x:c r="N3285" s="100"/>
    </x:row>
    <x:row r="3286" spans="1:14" s="5" customFormat="1" ht="19.5" customHeight="1">
      <x:c r="A3286" s="101" t="s">
        <x:v>533</x:v>
      </x:c>
      <x:c r="B3286" s="101"/>
      <x:c r="C3286" s="102"/>
      <x:c r="D3286" s="103"/>
      <x:c r="E3286" s="104"/>
      <x:c r="F3286" s="104">
        <x:f>SUM(F3282:F3285)</x:f>
        <x:v>48580</x:v>
      </x:c>
      <x:c r="G3286" s="104"/>
      <x:c r="H3286" s="104">
        <x:f>SUM(H3282:H3285)</x:f>
        <x:v>845168</x:v>
      </x:c>
      <x:c r="I3286" s="104"/>
      <x:c r="J3286" s="104">
        <x:f>SUM(J3282:J3285)</x:f>
        <x:v>47720</x:v>
      </x:c>
      <x:c r="K3286" s="104"/>
      <x:c r="L3286" s="104">
        <x:f>SUM(F3286,H3286,J3286)</x:f>
        <x:v>941468</x:v>
      </x:c>
      <x:c r="M3286" s="104"/>
      <x:c r="N3286" s="100"/>
    </x:row>
    <x:row r="3287" spans="1:14" s="5" customFormat="1" ht="19.5" customHeight="1">
      <x:c r="A3287" s="105" t="s">
        <x:v>197</x:v>
      </x:c>
      <x:c r="B3287" s="105" t="s">
        <x:v>1141</x:v>
      </x:c>
      <x:c r="C3287" s="106"/>
      <x:c r="D3287" s="107"/>
      <x:c r="E3287" s="108"/>
      <x:c r="F3287" s="108">
        <x:f>F3286/22500</x:f>
        <x:v>2.1591111111111112</x:v>
      </x:c>
      <x:c r="G3287" s="108"/>
      <x:c r="H3287" s="108">
        <x:f>H3286/22500</x:f>
        <x:v>37.563022222222223</x:v>
      </x:c>
      <x:c r="I3287" s="108"/>
      <x:c r="J3287" s="108">
        <x:f>J3286/22500</x:f>
        <x:v>2.120888888888889</x:v>
      </x:c>
      <x:c r="K3287" s="108"/>
      <x:c r="L3287" s="108">
        <x:f>F3287+H3287+J3287</x:f>
        <x:v>41.843022222222224</x:v>
      </x:c>
      <x:c r="M3287" s="108"/>
      <x:c r="N3287" s="100"/>
    </x:row>
    <x:row r="3288" spans="1:14" s="5" customFormat="1" ht="21.75" customHeight="1">
      <x:c r="A3288" s="113" t="s">
        <x:v>1131</x:v>
      </x:c>
      <x:c r="B3288" s="96" t="str">
        <x:f>일위대가목록표!C329</x:f>
        <x:v>교목, B10미만</x:v>
      </x:c>
      <x:c r="C3288" s="97"/>
      <x:c r="D3288" s="98" t="s">
        <x:v>148</x:v>
      </x:c>
      <x:c r="E3288" s="99"/>
      <x:c r="F3288" s="99"/>
      <x:c r="G3288" s="99"/>
      <x:c r="H3288" s="99"/>
      <x:c r="I3288" s="99"/>
      <x:c r="J3288" s="99"/>
      <x:c r="K3288" s="99"/>
      <x:c r="L3288" s="99"/>
      <x:c r="M3288" s="99"/>
      <x:c r="N3288" s="100"/>
    </x:row>
    <x:row r="3289" spans="1:14" s="5" customFormat="1" ht="19.5" customHeight="1">
      <x:c r="A3289" s="101" t="s">
        <x:v>862</x:v>
      </x:c>
      <x:c r="B3289" s="101"/>
      <x:c r="C3289" s="112">
        <x:v>1</x:v>
      </x:c>
      <x:c r="D3289" s="103" t="s">
        <x:v>250</x:v>
      </x:c>
      <x:c r="E3289" s="104"/>
      <x:c r="F3289" s="104"/>
      <x:c r="G3289" s="104">
        <x:f>G3236</x:f>
        <x:v>148510</x:v>
      </x:c>
      <x:c r="H3289" s="104">
        <x:f>INT(C3289*G3289)</x:f>
        <x:v>148510</x:v>
      </x:c>
      <x:c r="I3289" s="104"/>
      <x:c r="J3289" s="104"/>
      <x:c r="K3289" s="104">
        <x:f>SUM(E3289,G3289,I3289)</x:f>
        <x:v>148510</x:v>
      </x:c>
      <x:c r="L3289" s="104">
        <x:f>SUM(F3289,H3289,J3289)</x:f>
        <x:v>148510</x:v>
      </x:c>
      <x:c r="M3289" s="104"/>
      <x:c r="N3289" s="100"/>
    </x:row>
    <x:row r="3290" spans="1:14" s="5" customFormat="1" ht="19.5" customHeight="1">
      <x:c r="A3290" s="101" t="s">
        <x:v>533</x:v>
      </x:c>
      <x:c r="B3290" s="101"/>
      <x:c r="C3290" s="102"/>
      <x:c r="D3290" s="103"/>
      <x:c r="E3290" s="104"/>
      <x:c r="F3290" s="104">
        <x:f>SUM(F3289:F3289)</x:f>
        <x:v>0</x:v>
      </x:c>
      <x:c r="G3290" s="104"/>
      <x:c r="H3290" s="104">
        <x:f>SUM(H3289:H3289)</x:f>
        <x:v>148510</x:v>
      </x:c>
      <x:c r="I3290" s="104"/>
      <x:c r="J3290" s="104">
        <x:f>SUM(J3289:J3289)</x:f>
        <x:v>0</x:v>
      </x:c>
      <x:c r="K3290" s="104"/>
      <x:c r="L3290" s="104">
        <x:f>SUM(F3290,H3290,J3290)</x:f>
        <x:v>148510</x:v>
      </x:c>
      <x:c r="M3290" s="104"/>
      <x:c r="N3290" s="100"/>
    </x:row>
    <x:row r="3291" spans="1:14" s="5" customFormat="1" ht="19.5" customHeight="1">
      <x:c r="A3291" s="105" t="s">
        <x:v>197</x:v>
      </x:c>
      <x:c r="B3291" s="105" t="s">
        <x:v>621</x:v>
      </x:c>
      <x:c r="C3291" s="106"/>
      <x:c r="D3291" s="107"/>
      <x:c r="E3291" s="108"/>
      <x:c r="F3291" s="108">
        <x:f>F3290/1000</x:f>
        <x:v>0</x:v>
      </x:c>
      <x:c r="G3291" s="108"/>
      <x:c r="H3291" s="108">
        <x:f>H3290/33</x:f>
        <x:v>4500.30303030303</x:v>
      </x:c>
      <x:c r="I3291" s="108"/>
      <x:c r="J3291" s="108">
        <x:f>J3290/3300</x:f>
        <x:v>0</x:v>
      </x:c>
      <x:c r="K3291" s="108"/>
      <x:c r="L3291" s="108">
        <x:f>F3291+H3291+J3291</x:f>
        <x:v>4500.30303030303</x:v>
      </x:c>
      <x:c r="M3291" s="108"/>
      <x:c r="N3291" s="100"/>
    </x:row>
    <x:row r="3292" spans="1:14" s="5" customFormat="1" ht="21.75" customHeight="1">
      <x:c r="A3292" s="113" t="s">
        <x:v>1105</x:v>
      </x:c>
      <x:c r="B3292" s="96" t="str">
        <x:f>일위대가목록표!C330</x:f>
        <x:v>교목, B10~19</x:v>
      </x:c>
      <x:c r="C3292" s="97"/>
      <x:c r="D3292" s="98" t="s">
        <x:v>148</x:v>
      </x:c>
      <x:c r="E3292" s="99"/>
      <x:c r="F3292" s="99"/>
      <x:c r="G3292" s="99"/>
      <x:c r="H3292" s="99"/>
      <x:c r="I3292" s="99"/>
      <x:c r="J3292" s="99"/>
      <x:c r="K3292" s="99"/>
      <x:c r="L3292" s="99"/>
      <x:c r="M3292" s="99"/>
      <x:c r="N3292" s="100"/>
    </x:row>
    <x:row r="3293" spans="1:14" s="5" customFormat="1" ht="19.5" customHeight="1">
      <x:c r="A3293" s="101" t="s">
        <x:v>862</x:v>
      </x:c>
      <x:c r="B3293" s="101"/>
      <x:c r="C3293" s="112">
        <x:v>1</x:v>
      </x:c>
      <x:c r="D3293" s="103" t="s">
        <x:v>250</x:v>
      </x:c>
      <x:c r="E3293" s="104"/>
      <x:c r="F3293" s="104"/>
      <x:c r="G3293" s="104">
        <x:f>G3289</x:f>
        <x:v>148510</x:v>
      </x:c>
      <x:c r="H3293" s="104">
        <x:f>INT(C3293*G3293)</x:f>
        <x:v>148510</x:v>
      </x:c>
      <x:c r="I3293" s="104"/>
      <x:c r="J3293" s="104"/>
      <x:c r="K3293" s="104">
        <x:f>SUM(E3293,G3293,I3293)</x:f>
        <x:v>148510</x:v>
      </x:c>
      <x:c r="L3293" s="104">
        <x:f>SUM(F3293,H3293,J3293)</x:f>
        <x:v>148510</x:v>
      </x:c>
      <x:c r="M3293" s="104"/>
      <x:c r="N3293" s="100"/>
    </x:row>
    <x:row r="3294" spans="1:14" s="5" customFormat="1" ht="19.5" customHeight="1">
      <x:c r="A3294" s="101" t="s">
        <x:v>533</x:v>
      </x:c>
      <x:c r="B3294" s="101"/>
      <x:c r="C3294" s="102"/>
      <x:c r="D3294" s="103"/>
      <x:c r="E3294" s="104"/>
      <x:c r="F3294" s="104">
        <x:f>SUM(F3293:F3293)</x:f>
        <x:v>0</x:v>
      </x:c>
      <x:c r="G3294" s="104"/>
      <x:c r="H3294" s="104">
        <x:f>SUM(H3293:H3293)</x:f>
        <x:v>148510</x:v>
      </x:c>
      <x:c r="I3294" s="104"/>
      <x:c r="J3294" s="104">
        <x:f>SUM(J3293:J3293)</x:f>
        <x:v>0</x:v>
      </x:c>
      <x:c r="K3294" s="104"/>
      <x:c r="L3294" s="104">
        <x:f>SUM(F3294,H3294,J3294)</x:f>
        <x:v>148510</x:v>
      </x:c>
      <x:c r="M3294" s="104"/>
      <x:c r="N3294" s="100"/>
    </x:row>
    <x:row r="3295" spans="1:14" s="5" customFormat="1" ht="19.5" customHeight="1">
      <x:c r="A3295" s="105" t="s">
        <x:v>197</x:v>
      </x:c>
      <x:c r="B3295" s="105" t="s">
        <x:v>560</x:v>
      </x:c>
      <x:c r="C3295" s="106"/>
      <x:c r="D3295" s="107"/>
      <x:c r="E3295" s="108"/>
      <x:c r="F3295" s="108">
        <x:f>F3294/1000</x:f>
        <x:v>0</x:v>
      </x:c>
      <x:c r="G3295" s="108"/>
      <x:c r="H3295" s="108">
        <x:f>H3294/25</x:f>
        <x:v>5940.3999999999996</x:v>
      </x:c>
      <x:c r="I3295" s="108"/>
      <x:c r="J3295" s="108">
        <x:f>J3294/3300</x:f>
        <x:v>0</x:v>
      </x:c>
      <x:c r="K3295" s="108"/>
      <x:c r="L3295" s="108">
        <x:f>F3295+H3295+J3295</x:f>
        <x:v>5940.3999999999996</x:v>
      </x:c>
      <x:c r="M3295" s="108"/>
      <x:c r="N3295" s="100"/>
    </x:row>
    <x:row r="3296" spans="1:14" s="5" customFormat="1" ht="21.75" customHeight="1">
      <x:c r="A3296" s="113" t="s">
        <x:v>1100</x:v>
      </x:c>
      <x:c r="B3296" s="96" t="str">
        <x:f>일위대가목록표!C331</x:f>
        <x:v>교목, B20~29</x:v>
      </x:c>
      <x:c r="C3296" s="97"/>
      <x:c r="D3296" s="98" t="s">
        <x:v>148</x:v>
      </x:c>
      <x:c r="E3296" s="99"/>
      <x:c r="F3296" s="99"/>
      <x:c r="G3296" s="99"/>
      <x:c r="H3296" s="99"/>
      <x:c r="I3296" s="99"/>
      <x:c r="J3296" s="99"/>
      <x:c r="K3296" s="99"/>
      <x:c r="L3296" s="99"/>
      <x:c r="M3296" s="99"/>
      <x:c r="N3296" s="100"/>
    </x:row>
    <x:row r="3297" spans="1:14" s="5" customFormat="1" ht="19.5" customHeight="1">
      <x:c r="A3297" s="101" t="s">
        <x:v>862</x:v>
      </x:c>
      <x:c r="B3297" s="101"/>
      <x:c r="C3297" s="112">
        <x:v>1</x:v>
      </x:c>
      <x:c r="D3297" s="103" t="s">
        <x:v>250</x:v>
      </x:c>
      <x:c r="E3297" s="104"/>
      <x:c r="F3297" s="104"/>
      <x:c r="G3297" s="104">
        <x:f>G3293</x:f>
        <x:v>148510</x:v>
      </x:c>
      <x:c r="H3297" s="104">
        <x:f>INT(C3297*G3297)</x:f>
        <x:v>148510</x:v>
      </x:c>
      <x:c r="I3297" s="104"/>
      <x:c r="J3297" s="104"/>
      <x:c r="K3297" s="104">
        <x:f>SUM(E3297,G3297,I3297)</x:f>
        <x:v>148510</x:v>
      </x:c>
      <x:c r="L3297" s="104">
        <x:f>SUM(F3297,H3297,J3297)</x:f>
        <x:v>148510</x:v>
      </x:c>
      <x:c r="M3297" s="104"/>
      <x:c r="N3297" s="100"/>
    </x:row>
    <x:row r="3298" spans="1:14" s="5" customFormat="1" ht="19.5" customHeight="1">
      <x:c r="A3298" s="101" t="s">
        <x:v>533</x:v>
      </x:c>
      <x:c r="B3298" s="101"/>
      <x:c r="C3298" s="102"/>
      <x:c r="D3298" s="103"/>
      <x:c r="E3298" s="104"/>
      <x:c r="F3298" s="104">
        <x:f>SUM(F3297:F3297)</x:f>
        <x:v>0</x:v>
      </x:c>
      <x:c r="G3298" s="104"/>
      <x:c r="H3298" s="104">
        <x:f>SUM(H3297:H3297)</x:f>
        <x:v>148510</x:v>
      </x:c>
      <x:c r="I3298" s="104"/>
      <x:c r="J3298" s="104">
        <x:f>SUM(J3297:J3297)</x:f>
        <x:v>0</x:v>
      </x:c>
      <x:c r="K3298" s="104"/>
      <x:c r="L3298" s="104">
        <x:f>SUM(F3298,H3298,J3298)</x:f>
        <x:v>148510</x:v>
      </x:c>
      <x:c r="M3298" s="104"/>
      <x:c r="N3298" s="100"/>
    </x:row>
    <x:row r="3299" spans="1:14" s="5" customFormat="1" ht="19.5" customHeight="1">
      <x:c r="A3299" s="105" t="s">
        <x:v>197</x:v>
      </x:c>
      <x:c r="B3299" s="105" t="s">
        <x:v>654</x:v>
      </x:c>
      <x:c r="C3299" s="106"/>
      <x:c r="D3299" s="107"/>
      <x:c r="E3299" s="108"/>
      <x:c r="F3299" s="108">
        <x:f>F3298/1000</x:f>
        <x:v>0</x:v>
      </x:c>
      <x:c r="G3299" s="108"/>
      <x:c r="H3299" s="108">
        <x:f>H3298/17</x:f>
        <x:v>8735.8823529411766</x:v>
      </x:c>
      <x:c r="I3299" s="108"/>
      <x:c r="J3299" s="108">
        <x:f>J3298/3300</x:f>
        <x:v>0</x:v>
      </x:c>
      <x:c r="K3299" s="108"/>
      <x:c r="L3299" s="108">
        <x:f>F3299+H3299+J3299</x:f>
        <x:v>8735.8823529411766</x:v>
      </x:c>
      <x:c r="M3299" s="108"/>
      <x:c r="N3299" s="100"/>
    </x:row>
    <x:row r="3300" spans="1:14" s="5" customFormat="1" ht="21.75" customHeight="1">
      <x:c r="A3300" s="113" t="s">
        <x:v>1097</x:v>
      </x:c>
      <x:c r="B3300" s="96" t="str">
        <x:f>일위대가목록표!C332</x:f>
        <x:v>교목, B30~39</x:v>
      </x:c>
      <x:c r="C3300" s="97"/>
      <x:c r="D3300" s="98" t="s">
        <x:v>148</x:v>
      </x:c>
      <x:c r="E3300" s="99"/>
      <x:c r="F3300" s="99"/>
      <x:c r="G3300" s="99"/>
      <x:c r="H3300" s="99"/>
      <x:c r="I3300" s="99"/>
      <x:c r="J3300" s="99"/>
      <x:c r="K3300" s="99"/>
      <x:c r="L3300" s="99"/>
      <x:c r="M3300" s="99"/>
      <x:c r="N3300" s="100"/>
    </x:row>
    <x:row r="3301" spans="1:14" s="5" customFormat="1" ht="19.5" customHeight="1">
      <x:c r="A3301" s="101" t="s">
        <x:v>862</x:v>
      </x:c>
      <x:c r="B3301" s="101"/>
      <x:c r="C3301" s="112">
        <x:v>1</x:v>
      </x:c>
      <x:c r="D3301" s="103" t="s">
        <x:v>250</x:v>
      </x:c>
      <x:c r="E3301" s="104"/>
      <x:c r="F3301" s="104"/>
      <x:c r="G3301" s="104">
        <x:f>G3297</x:f>
        <x:v>148510</x:v>
      </x:c>
      <x:c r="H3301" s="104">
        <x:f>INT(C3301*G3301)</x:f>
        <x:v>148510</x:v>
      </x:c>
      <x:c r="I3301" s="104"/>
      <x:c r="J3301" s="104"/>
      <x:c r="K3301" s="104">
        <x:f>SUM(E3301,G3301,I3301)</x:f>
        <x:v>148510</x:v>
      </x:c>
      <x:c r="L3301" s="104">
        <x:f>SUM(F3301,H3301,J3301)</x:f>
        <x:v>148510</x:v>
      </x:c>
      <x:c r="M3301" s="104"/>
      <x:c r="N3301" s="100"/>
    </x:row>
    <x:row r="3302" spans="1:14" s="5" customFormat="1" ht="19.5" customHeight="1">
      <x:c r="A3302" s="101" t="s">
        <x:v>533</x:v>
      </x:c>
      <x:c r="B3302" s="101"/>
      <x:c r="C3302" s="102"/>
      <x:c r="D3302" s="103"/>
      <x:c r="E3302" s="104"/>
      <x:c r="F3302" s="104">
        <x:f>SUM(F3301:F3301)</x:f>
        <x:v>0</x:v>
      </x:c>
      <x:c r="G3302" s="104"/>
      <x:c r="H3302" s="104">
        <x:f>SUM(H3301:H3301)</x:f>
        <x:v>148510</x:v>
      </x:c>
      <x:c r="I3302" s="104"/>
      <x:c r="J3302" s="104">
        <x:f>SUM(J3301:J3301)</x:f>
        <x:v>0</x:v>
      </x:c>
      <x:c r="K3302" s="104"/>
      <x:c r="L3302" s="104">
        <x:f>SUM(F3302,H3302,J3302)</x:f>
        <x:v>148510</x:v>
      </x:c>
      <x:c r="M3302" s="104"/>
      <x:c r="N3302" s="100"/>
    </x:row>
    <x:row r="3303" spans="1:14" s="5" customFormat="1" ht="19.5" customHeight="1">
      <x:c r="A3303" s="105" t="s">
        <x:v>197</x:v>
      </x:c>
      <x:c r="B3303" s="105" t="s">
        <x:v>576</x:v>
      </x:c>
      <x:c r="C3303" s="106"/>
      <x:c r="D3303" s="107"/>
      <x:c r="E3303" s="108"/>
      <x:c r="F3303" s="108">
        <x:f>F3302/1000</x:f>
        <x:v>0</x:v>
      </x:c>
      <x:c r="G3303" s="108"/>
      <x:c r="H3303" s="108">
        <x:f>H3302/13</x:f>
        <x:v>11423.846153846154</x:v>
      </x:c>
      <x:c r="I3303" s="108"/>
      <x:c r="J3303" s="108">
        <x:f>J3302/3300</x:f>
        <x:v>0</x:v>
      </x:c>
      <x:c r="K3303" s="108"/>
      <x:c r="L3303" s="108">
        <x:f>F3303+H3303+J3303</x:f>
        <x:v>11423.846153846154</x:v>
      </x:c>
      <x:c r="M3303" s="108"/>
      <x:c r="N3303" s="100"/>
    </x:row>
    <x:row r="3304" spans="1:14" s="5" customFormat="1" ht="21.75" customHeight="1">
      <x:c r="A3304" s="113" t="s">
        <x:v>1119</x:v>
      </x:c>
      <x:c r="B3304" s="96" t="str">
        <x:f>일위대가목록표!C333</x:f>
        <x:v>교목, B40이상</x:v>
      </x:c>
      <x:c r="C3304" s="97"/>
      <x:c r="D3304" s="98" t="s">
        <x:v>148</x:v>
      </x:c>
      <x:c r="E3304" s="99"/>
      <x:c r="F3304" s="99"/>
      <x:c r="G3304" s="99"/>
      <x:c r="H3304" s="99"/>
      <x:c r="I3304" s="99"/>
      <x:c r="J3304" s="99"/>
      <x:c r="K3304" s="99"/>
      <x:c r="L3304" s="99"/>
      <x:c r="M3304" s="99"/>
      <x:c r="N3304" s="100"/>
    </x:row>
    <x:row r="3305" spans="1:14" s="5" customFormat="1" ht="19.5" customHeight="1">
      <x:c r="A3305" s="101" t="s">
        <x:v>862</x:v>
      </x:c>
      <x:c r="B3305" s="101"/>
      <x:c r="C3305" s="112">
        <x:v>1</x:v>
      </x:c>
      <x:c r="D3305" s="103" t="s">
        <x:v>250</x:v>
      </x:c>
      <x:c r="E3305" s="104"/>
      <x:c r="F3305" s="104"/>
      <x:c r="G3305" s="104">
        <x:f>G3301</x:f>
        <x:v>148510</x:v>
      </x:c>
      <x:c r="H3305" s="104">
        <x:f>INT(C3305*G3305)</x:f>
        <x:v>148510</x:v>
      </x:c>
      <x:c r="I3305" s="104"/>
      <x:c r="J3305" s="104"/>
      <x:c r="K3305" s="104">
        <x:f>SUM(E3305,G3305,I3305)</x:f>
        <x:v>148510</x:v>
      </x:c>
      <x:c r="L3305" s="104">
        <x:f>SUM(F3305,H3305,J3305)</x:f>
        <x:v>148510</x:v>
      </x:c>
      <x:c r="M3305" s="104"/>
      <x:c r="N3305" s="100"/>
    </x:row>
    <x:row r="3306" spans="1:14" s="5" customFormat="1" ht="19.5" customHeight="1">
      <x:c r="A3306" s="101" t="s">
        <x:v>533</x:v>
      </x:c>
      <x:c r="B3306" s="101"/>
      <x:c r="C3306" s="102"/>
      <x:c r="D3306" s="103"/>
      <x:c r="E3306" s="104"/>
      <x:c r="F3306" s="104">
        <x:f>SUM(F3305:F3305)</x:f>
        <x:v>0</x:v>
      </x:c>
      <x:c r="G3306" s="104"/>
      <x:c r="H3306" s="104">
        <x:f>SUM(H3305:H3305)</x:f>
        <x:v>148510</x:v>
      </x:c>
      <x:c r="I3306" s="104"/>
      <x:c r="J3306" s="104">
        <x:f>SUM(J3305:J3305)</x:f>
        <x:v>0</x:v>
      </x:c>
      <x:c r="K3306" s="104"/>
      <x:c r="L3306" s="104">
        <x:f>SUM(F3306,H3306,J3306)</x:f>
        <x:v>148510</x:v>
      </x:c>
      <x:c r="M3306" s="104"/>
      <x:c r="N3306" s="100"/>
    </x:row>
    <x:row r="3307" spans="1:14" s="5" customFormat="1" ht="19.5" customHeight="1">
      <x:c r="A3307" s="105" t="s">
        <x:v>197</x:v>
      </x:c>
      <x:c r="B3307" s="105" t="s">
        <x:v>553</x:v>
      </x:c>
      <x:c r="C3307" s="106"/>
      <x:c r="D3307" s="107"/>
      <x:c r="E3307" s="108"/>
      <x:c r="F3307" s="108">
        <x:f>F3306/1000</x:f>
        <x:v>0</x:v>
      </x:c>
      <x:c r="G3307" s="108"/>
      <x:c r="H3307" s="108">
        <x:f>H3306/10</x:f>
        <x:v>14851</x:v>
      </x:c>
      <x:c r="I3307" s="108"/>
      <x:c r="J3307" s="108">
        <x:f>J3306/3300</x:f>
        <x:v>0</x:v>
      </x:c>
      <x:c r="K3307" s="108"/>
      <x:c r="L3307" s="108">
        <x:f>F3307+H3307+J3307</x:f>
        <x:v>14851</x:v>
      </x:c>
      <x:c r="M3307" s="108"/>
      <x:c r="N3307" s="100"/>
    </x:row>
    <x:row r="3308" spans="1:14" s="5" customFormat="1" ht="26.25" customHeight="1">
      <x:c r="A3308" s="113" t="s">
        <x:v>1326</x:v>
      </x:c>
      <x:c r="B3308" s="96" t="str">
        <x:f>일위대가목록표!C334</x:f>
        <x:v>살수차</x:v>
      </x:c>
      <x:c r="C3308" s="97"/>
      <x:c r="D3308" s="98" t="s">
        <x:v>265</x:v>
      </x:c>
      <x:c r="E3308" s="99"/>
      <x:c r="F3308" s="99"/>
      <x:c r="G3308" s="99"/>
      <x:c r="H3308" s="99"/>
      <x:c r="I3308" s="99"/>
      <x:c r="J3308" s="99"/>
      <x:c r="K3308" s="99"/>
      <x:c r="L3308" s="99"/>
      <x:c r="M3308" s="99"/>
      <x:c r="N3308" s="100"/>
    </x:row>
    <x:row r="3309" spans="1:14" s="5" customFormat="1" ht="19.5" customHeight="1">
      <x:c r="A3309" s="101" t="s">
        <x:v>862</x:v>
      </x:c>
      <x:c r="B3309" s="101"/>
      <x:c r="C3309" s="112">
        <x:v>1</x:v>
      </x:c>
      <x:c r="D3309" s="103" t="s">
        <x:v>250</x:v>
      </x:c>
      <x:c r="E3309" s="104"/>
      <x:c r="F3309" s="104"/>
      <x:c r="G3309" s="104">
        <x:f>G3305</x:f>
        <x:v>148510</x:v>
      </x:c>
      <x:c r="H3309" s="104">
        <x:f>INT(C3309*G3309)</x:f>
        <x:v>148510</x:v>
      </x:c>
      <x:c r="I3309" s="104"/>
      <x:c r="J3309" s="104"/>
      <x:c r="K3309" s="104">
        <x:f>SUM(E3309,G3309,I3309)</x:f>
        <x:v>148510</x:v>
      </x:c>
      <x:c r="L3309" s="104">
        <x:f>SUM(F3309,H3309,J3309)</x:f>
        <x:v>148510</x:v>
      </x:c>
      <x:c r="M3309" s="104"/>
      <x:c r="N3309" s="100"/>
    </x:row>
    <x:row r="3310" spans="1:14" s="5" customFormat="1" ht="19.5" customHeight="1">
      <x:c r="A3310" s="101" t="s">
        <x:v>283</x:v>
      </x:c>
      <x:c r="B3310" s="101" t="s">
        <x:v>734</x:v>
      </x:c>
      <x:c r="C3310" s="112">
        <x:v>8</x:v>
      </x:c>
      <x:c r="D3310" s="103" t="s">
        <x:v>151</x:v>
      </x:c>
      <x:c r="E3310" s="104">
        <x:f>건설기계목록!E17</x:f>
        <x:v>18340</x:v>
      </x:c>
      <x:c r="F3310" s="104">
        <x:f>INT(C3310*E3310)</x:f>
        <x:v>146720</x:v>
      </x:c>
      <x:c r="G3310" s="104">
        <x:f>건설기계목록!F17</x:f>
        <x:v>39645</x:v>
      </x:c>
      <x:c r="H3310" s="104">
        <x:f>INT(C3310*G3310)</x:f>
        <x:v>317160</x:v>
      </x:c>
      <x:c r="I3310" s="104">
        <x:f>건설기계목록!G17</x:f>
        <x:v>9041</x:v>
      </x:c>
      <x:c r="J3310" s="104">
        <x:f>INT(C3310*I3310)</x:f>
        <x:v>72328</x:v>
      </x:c>
      <x:c r="K3310" s="104">
        <x:f>SUM(E3310,G3310,I3310)</x:f>
        <x:v>67026</x:v>
      </x:c>
      <x:c r="L3310" s="104">
        <x:f>SUM(F3310,H3310,J3310)</x:f>
        <x:v>536208</x:v>
      </x:c>
      <x:c r="M3310" s="104"/>
      <x:c r="N3310" s="100"/>
    </x:row>
    <x:row r="3311" spans="1:14" s="5" customFormat="1" ht="19.5" customHeight="1">
      <x:c r="A3311" s="101" t="s">
        <x:v>533</x:v>
      </x:c>
      <x:c r="B3311" s="101"/>
      <x:c r="C3311" s="102"/>
      <x:c r="D3311" s="103"/>
      <x:c r="E3311" s="104"/>
      <x:c r="F3311" s="104">
        <x:f>SUM(F3309:F3310)</x:f>
        <x:v>146720</x:v>
      </x:c>
      <x:c r="G3311" s="104"/>
      <x:c r="H3311" s="104">
        <x:f>SUM(H3309:H3310)</x:f>
        <x:v>465670</x:v>
      </x:c>
      <x:c r="I3311" s="104"/>
      <x:c r="J3311" s="104">
        <x:f>SUM(J3309:J3310)</x:f>
        <x:v>72328</x:v>
      </x:c>
      <x:c r="K3311" s="104"/>
      <x:c r="L3311" s="104">
        <x:f>SUM(F3311,H3311,J3311)</x:f>
        <x:v>684718</x:v>
      </x:c>
      <x:c r="M3311" s="104"/>
      <x:c r="N3311" s="100"/>
    </x:row>
    <x:row r="3312" spans="1:14" s="5" customFormat="1" ht="19.5" customHeight="1">
      <x:c r="A3312" s="105" t="s">
        <x:v>181</x:v>
      </x:c>
      <x:c r="B3312" s="105" t="s">
        <x:v>1121</x:v>
      </x:c>
      <x:c r="C3312" s="106"/>
      <x:c r="D3312" s="107"/>
      <x:c r="E3312" s="108"/>
      <x:c r="F3312" s="108">
        <x:f>F3311/1100</x:f>
        <x:v>133.38181818181818</x:v>
      </x:c>
      <x:c r="G3312" s="108"/>
      <x:c r="H3312" s="108">
        <x:f>H3311/1100</x:f>
        <x:v>423.33636363636361</x:v>
      </x:c>
      <x:c r="I3312" s="108"/>
      <x:c r="J3312" s="108">
        <x:f>J3311/1100</x:f>
        <x:v>65.75272727272727</x:v>
      </x:c>
      <x:c r="K3312" s="108"/>
      <x:c r="L3312" s="108">
        <x:f>F3312+H3312+J3312</x:f>
        <x:v>622.47090909090912</x:v>
      </x:c>
      <x:c r="M3312" s="108"/>
      <x:c r="N3312" s="100"/>
    </x:row>
    <x:row r="3313" spans="1:14" s="5" customFormat="1" ht="26.25" customHeight="1">
      <x:c r="A3313" s="113" t="s">
        <x:v>1256</x:v>
      </x:c>
      <x:c r="B3313" s="96" t="str">
        <x:f>일위대가목록표!C335</x:f>
        <x:v>Q.C</x:v>
      </x:c>
      <x:c r="C3313" s="97"/>
      <x:c r="D3313" s="98" t="s">
        <x:v>265</x:v>
      </x:c>
      <x:c r="E3313" s="99"/>
      <x:c r="F3313" s="99"/>
      <x:c r="G3313" s="99"/>
      <x:c r="H3313" s="99"/>
      <x:c r="I3313" s="99"/>
      <x:c r="J3313" s="99"/>
      <x:c r="K3313" s="99"/>
      <x:c r="L3313" s="99"/>
      <x:c r="M3313" s="99"/>
      <x:c r="N3313" s="100"/>
    </x:row>
    <x:row r="3314" spans="1:14" s="5" customFormat="1" ht="19.5" customHeight="1">
      <x:c r="A3314" s="101" t="s">
        <x:v>862</x:v>
      </x:c>
      <x:c r="B3314" s="101"/>
      <x:c r="C3314" s="112">
        <x:v>0.0012</x:v>
      </x:c>
      <x:c r="D3314" s="103" t="s">
        <x:v>250</x:v>
      </x:c>
      <x:c r="E3314" s="104"/>
      <x:c r="F3314" s="104"/>
      <x:c r="G3314" s="104">
        <x:f>G3309</x:f>
        <x:v>148510</x:v>
      </x:c>
      <x:c r="H3314" s="104">
        <x:f>INT(C3314*G3314)</x:f>
        <x:v>178</x:v>
      </x:c>
      <x:c r="I3314" s="104"/>
      <x:c r="J3314" s="104"/>
      <x:c r="K3314" s="104">
        <x:f>SUM(E3314,G3314,I3314)</x:f>
        <x:v>148510</x:v>
      </x:c>
      <x:c r="L3314" s="104">
        <x:f>SUM(F3314,H3314,J3314)</x:f>
        <x:v>178</x:v>
      </x:c>
      <x:c r="M3314" s="104"/>
      <x:c r="N3314" s="100"/>
    </x:row>
    <x:row r="3315" spans="1:14" s="5" customFormat="1" ht="19.5" customHeight="1">
      <x:c r="A3315" s="101" t="s">
        <x:v>533</x:v>
      </x:c>
      <x:c r="B3315" s="101"/>
      <x:c r="C3315" s="102"/>
      <x:c r="D3315" s="103"/>
      <x:c r="E3315" s="104"/>
      <x:c r="F3315" s="104">
        <x:f>SUM(F3314:F3314)</x:f>
        <x:v>0</x:v>
      </x:c>
      <x:c r="G3315" s="104"/>
      <x:c r="H3315" s="104">
        <x:f>SUM(H3314:H3314)</x:f>
        <x:v>178</x:v>
      </x:c>
      <x:c r="I3315" s="104"/>
      <x:c r="J3315" s="104">
        <x:f>SUM(J3314:J3314)</x:f>
        <x:v>0</x:v>
      </x:c>
      <x:c r="K3315" s="104"/>
      <x:c r="L3315" s="104">
        <x:f>SUM(F3315,H3315,J3315)</x:f>
        <x:v>178</x:v>
      </x:c>
      <x:c r="M3315" s="104"/>
      <x:c r="N3315" s="100"/>
    </x:row>
    <x:row r="3316" spans="1:14" s="5" customFormat="1" ht="19.5" customHeight="1">
      <x:c r="A3316" s="105"/>
      <x:c r="B3316" s="105"/>
      <x:c r="C3316" s="106"/>
      <x:c r="D3316" s="107"/>
      <x:c r="E3316" s="108"/>
      <x:c r="F3316" s="108"/>
      <x:c r="G3316" s="108"/>
      <x:c r="H3316" s="108"/>
      <x:c r="I3316" s="108"/>
      <x:c r="J3316" s="108"/>
      <x:c r="K3316" s="108"/>
      <x:c r="L3316" s="108"/>
      <x:c r="M3316" s="108"/>
      <x:c r="N3316" s="100"/>
    </x:row>
    <x:row r="3317" spans="1:14" s="5" customFormat="1" ht="26.25" customHeight="1">
      <x:c r="A3317" s="113" t="s">
        <x:v>954</x:v>
      </x:c>
      <x:c r="B3317" s="96" t="str">
        <x:f>일위대가목록표!B336</x:f>
        <x:v>약제살포</x:v>
      </x:c>
      <x:c r="C3317" s="97"/>
      <x:c r="D3317" s="98" t="s">
        <x:v>291</x:v>
      </x:c>
      <x:c r="E3317" s="99"/>
      <x:c r="F3317" s="99"/>
      <x:c r="G3317" s="99"/>
      <x:c r="H3317" s="99"/>
      <x:c r="I3317" s="99"/>
      <x:c r="J3317" s="99"/>
      <x:c r="K3317" s="99"/>
      <x:c r="L3317" s="99"/>
      <x:c r="M3317" s="99"/>
      <x:c r="N3317" s="100"/>
    </x:row>
    <x:row r="3318" spans="1:14" s="5" customFormat="1" ht="19.5" customHeight="1">
      <x:c r="A3318" s="155" t="s">
        <x:v>761</x:v>
      </x:c>
      <x:c r="B3318" s="155"/>
      <x:c r="C3318" s="156">
        <x:v>1</x:v>
      </x:c>
      <x:c r="D3318" s="157" t="s">
        <x:v>250</x:v>
      </x:c>
      <x:c r="E3318" s="158"/>
      <x:c r="F3318" s="158"/>
      <x:c r="G3318" s="158">
        <x:f>노임단가표!F3</x:f>
        <x:v>187435</x:v>
      </x:c>
      <x:c r="H3318" s="158">
        <x:f>INT(C3318*G3318)</x:f>
        <x:v>187435</x:v>
      </x:c>
      <x:c r="I3318" s="158"/>
      <x:c r="J3318" s="158"/>
      <x:c r="K3318" s="158">
        <x:f t="shared" ref="K3318:L3323" si="526">SUM(E3318,G3318,I3318)</x:f>
        <x:v>187435</x:v>
      </x:c>
      <x:c r="L3318" s="158">
        <x:f t="shared" si="526"/>
        <x:v>187435</x:v>
      </x:c>
      <x:c r="M3318" s="104"/>
      <x:c r="N3318" s="100"/>
    </x:row>
    <x:row r="3319" spans="1:14" s="5" customFormat="1" ht="19.5" customHeight="1">
      <x:c r="A3319" s="101" t="s">
        <x:v>862</x:v>
      </x:c>
      <x:c r="B3319" s="101"/>
      <x:c r="C3319" s="112">
        <x:v>1</x:v>
      </x:c>
      <x:c r="D3319" s="103" t="s">
        <x:v>250</x:v>
      </x:c>
      <x:c r="E3319" s="104"/>
      <x:c r="F3319" s="104"/>
      <x:c r="G3319" s="104">
        <x:f>노임단가표!D3</x:f>
        <x:v>148510</x:v>
      </x:c>
      <x:c r="H3319" s="104">
        <x:f t="shared" ref="H3319:H3321" si="527">INT(C3319*G3319)</x:f>
        <x:v>148510</x:v>
      </x:c>
      <x:c r="I3319" s="104"/>
      <x:c r="J3319" s="104"/>
      <x:c r="K3319" s="104">
        <x:f t="shared" si="526"/>
        <x:v>148510</x:v>
      </x:c>
      <x:c r="L3319" s="104">
        <x:f t="shared" si="526"/>
        <x:v>148510</x:v>
      </x:c>
      <x:c r="M3319" s="104"/>
      <x:c r="N3319" s="100"/>
    </x:row>
    <x:row r="3320" spans="1:14" s="5" customFormat="1" ht="19.5" customHeight="1">
      <x:c r="A3320" s="101" t="s">
        <x:v>414</x:v>
      </x:c>
      <x:c r="B3320" s="101" t="s">
        <x:v>684</x:v>
      </x:c>
      <x:c r="C3320" s="112">
        <x:v>8</x:v>
      </x:c>
      <x:c r="D3320" s="103" t="s">
        <x:v>194</x:v>
      </x:c>
      <x:c r="E3320" s="104">
        <x:f>건설기계목록!E18</x:f>
        <x:v>2595</x:v>
      </x:c>
      <x:c r="F3320" s="104">
        <x:f>INT(C3320*E3320)</x:f>
        <x:v>20760</x:v>
      </x:c>
      <x:c r="G3320" s="104"/>
      <x:c r="H3320" s="104">
        <x:f t="shared" si="527"/>
        <x:v>0</x:v>
      </x:c>
      <x:c r="I3320" s="104">
        <x:f>건설기계목록!G18</x:f>
        <x:v>233</x:v>
      </x:c>
      <x:c r="J3320" s="104">
        <x:f>INT(C3320*I3320)</x:f>
        <x:v>1864</x:v>
      </x:c>
      <x:c r="K3320" s="104">
        <x:f t="shared" si="526"/>
        <x:v>2828</x:v>
      </x:c>
      <x:c r="L3320" s="104">
        <x:f t="shared" si="526"/>
        <x:v>22624</x:v>
      </x:c>
      <x:c r="M3320" s="104"/>
      <x:c r="N3320" s="100"/>
    </x:row>
    <x:row r="3321" spans="1:14" s="5" customFormat="1" ht="19.5" customHeight="1">
      <x:c r="A3321" s="101" t="s">
        <x:v>706</x:v>
      </x:c>
      <x:c r="B3321" s="101"/>
      <x:c r="C3321" s="112">
        <x:v>1</x:v>
      </x:c>
      <x:c r="D3321" s="103" t="s">
        <x:v>291</x:v>
      </x:c>
      <x:c r="E3321" s="104">
        <x:f>자재단가표!D20</x:f>
        <x:v>22000</x:v>
      </x:c>
      <x:c r="F3321" s="104">
        <x:f>INT(C3321*E3321)</x:f>
        <x:v>22000</x:v>
      </x:c>
      <x:c r="G3321" s="104"/>
      <x:c r="H3321" s="104">
        <x:f t="shared" si="527"/>
        <x:v>0</x:v>
      </x:c>
      <x:c r="I3321" s="104"/>
      <x:c r="J3321" s="104">
        <x:f>INT(C3321*I3321)</x:f>
        <x:v>0</x:v>
      </x:c>
      <x:c r="K3321" s="104">
        <x:f t="shared" si="526"/>
        <x:v>22000</x:v>
      </x:c>
      <x:c r="L3321" s="104">
        <x:f t="shared" si="526"/>
        <x:v>22000</x:v>
      </x:c>
      <x:c r="M3321" s="104"/>
      <x:c r="N3321" s="100"/>
    </x:row>
    <x:row r="3322" spans="1:14" s="5" customFormat="1" ht="19.5" customHeight="1">
      <x:c r="A3322" s="101" t="s">
        <x:v>74</x:v>
      </x:c>
      <x:c r="B3322" s="101" t="s">
        <x:v>770</x:v>
      </x:c>
      <x:c r="C3322" s="112">
        <x:v>8</x:v>
      </x:c>
      <x:c r="D3322" s="103" t="s">
        <x:v>194</x:v>
      </x:c>
      <x:c r="E3322" s="104">
        <x:f>건설기계목록!E16</x:f>
        <x:v>6070</x:v>
      </x:c>
      <x:c r="F3322" s="104">
        <x:f>INT(C3322*E3322)</x:f>
        <x:v>48560</x:v>
      </x:c>
      <x:c r="G3322" s="104">
        <x:f>건설기계목록!F16</x:f>
        <x:v>39645</x:v>
      </x:c>
      <x:c r="H3322" s="104">
        <x:f>INT(C3322*G3322)</x:f>
        <x:v>317160</x:v>
      </x:c>
      <x:c r="I3322" s="104">
        <x:f>건설기계목록!G16</x:f>
        <x:v>5965</x:v>
      </x:c>
      <x:c r="J3322" s="104">
        <x:f>INT(C3322*I3322)</x:f>
        <x:v>47720</x:v>
      </x:c>
      <x:c r="K3322" s="104">
        <x:f t="shared" si="526"/>
        <x:v>51680</x:v>
      </x:c>
      <x:c r="L3322" s="104">
        <x:f>SUM(F3322,H3322,J3322)</x:f>
        <x:v>413440</x:v>
      </x:c>
      <x:c r="M3322" s="104"/>
      <x:c r="N3322" s="100"/>
    </x:row>
    <x:row r="3323" spans="1:14" s="5" customFormat="1" ht="19.5" customHeight="1">
      <x:c r="A3323" s="101" t="s">
        <x:v>533</x:v>
      </x:c>
      <x:c r="B3323" s="101"/>
      <x:c r="C3323" s="102"/>
      <x:c r="D3323" s="103"/>
      <x:c r="E3323" s="104"/>
      <x:c r="F3323" s="104">
        <x:f>SUM(F3318:F3322)</x:f>
        <x:v>91320</x:v>
      </x:c>
      <x:c r="G3323" s="104"/>
      <x:c r="H3323" s="104">
        <x:f>SUM(H3318:H3322)</x:f>
        <x:v>653105</x:v>
      </x:c>
      <x:c r="I3323" s="104"/>
      <x:c r="J3323" s="104">
        <x:f>SUM(J3318:J3322)</x:f>
        <x:v>49584</x:v>
      </x:c>
      <x:c r="K3323" s="104">
        <x:f t="shared" si="526"/>
        <x:v>0</x:v>
      </x:c>
      <x:c r="L3323" s="104">
        <x:f>SUM(F3323,H3323,J3323)</x:f>
        <x:v>794009</x:v>
      </x:c>
      <x:c r="M3323" s="104"/>
      <x:c r="N3323" s="100"/>
    </x:row>
    <x:row r="3324" spans="1:14" s="5" customFormat="1" ht="19.5" customHeight="1">
      <x:c r="A3324" s="105" t="s">
        <x:v>181</x:v>
      </x:c>
      <x:c r="B3324" s="105" t="s">
        <x:v>1121</x:v>
      </x:c>
      <x:c r="C3324" s="106"/>
      <x:c r="D3324" s="107"/>
      <x:c r="E3324" s="108"/>
      <x:c r="F3324" s="108"/>
      <x:c r="G3324" s="108"/>
      <x:c r="H3324" s="108">
        <x:f>H3323/1100</x:f>
        <x:v>593.7318181818182</x:v>
      </x:c>
      <x:c r="I3324" s="108"/>
      <x:c r="J3324" s="108">
        <x:f>J3323/1100</x:f>
        <x:v>45.076363636363638</x:v>
      </x:c>
      <x:c r="K3324" s="108"/>
      <x:c r="L3324" s="108">
        <x:f>F3324+H3324+J3324</x:f>
        <x:v>638.80818181818188</x:v>
      </x:c>
      <x:c r="M3324" s="108"/>
      <x:c r="N3324" s="100"/>
    </x:row>
    <x:row r="3325" spans="1:14" s="5" customFormat="1" ht="26.25" customHeight="1">
      <x:c r="A3325" s="113" t="s">
        <x:v>2</x:v>
      </x:c>
      <x:c r="B3325" s="96" t="str">
        <x:f>일위대가목록표!C337</x:f>
        <x:v>오일스테인 2회</x:v>
      </x:c>
      <x:c r="C3325" s="97"/>
      <x:c r="D3325" s="98" t="s">
        <x:v>265</x:v>
      </x:c>
      <x:c r="E3325" s="99"/>
      <x:c r="F3325" s="99"/>
      <x:c r="G3325" s="99"/>
      <x:c r="H3325" s="99"/>
      <x:c r="I3325" s="99"/>
      <x:c r="J3325" s="99"/>
      <x:c r="K3325" s="99"/>
      <x:c r="L3325" s="99"/>
      <x:c r="M3325" s="99"/>
      <x:c r="N3325" s="100"/>
    </x:row>
    <x:row r="3326" spans="1:14" s="5" customFormat="1" ht="19.5" customHeight="1">
      <x:c r="A3326" s="101" t="s">
        <x:v>747</x:v>
      </x:c>
      <x:c r="B3326" s="101"/>
      <x:c r="C3326" s="112">
        <x:v>1</x:v>
      </x:c>
      <x:c r="D3326" s="103" t="s">
        <x:v>218</x:v>
      </x:c>
      <x:c r="E3326" s="104">
        <x:f>F3340</x:f>
        <x:v>81</x:v>
      </x:c>
      <x:c r="F3326" s="104">
        <x:f>INT(C3326*E3326)</x:f>
        <x:v>81</x:v>
      </x:c>
      <x:c r="G3326" s="104">
        <x:f>H3340</x:f>
        <x:v>2440</x:v>
      </x:c>
      <x:c r="H3326" s="104">
        <x:f>INT(C3326*G3326)</x:f>
        <x:v>2440</x:v>
      </x:c>
      <x:c r="I3326" s="104">
        <x:f>J3340</x:f>
        <x:v>0</x:v>
      </x:c>
      <x:c r="J3326" s="104">
        <x:f>INT(C3326*I3326)</x:f>
        <x:v>0</x:v>
      </x:c>
      <x:c r="K3326" s="104">
        <x:f t="shared" ref="K3326:L3332" si="528">SUM(E3326,G3326,I3326)</x:f>
        <x:v>2521</x:v>
      </x:c>
      <x:c r="L3326" s="104">
        <x:f t="shared" si="528"/>
        <x:v>2521</x:v>
      </x:c>
      <x:c r="M3326" s="104"/>
      <x:c r="N3326" s="100"/>
    </x:row>
    <x:row r="3327" spans="1:14" s="5" customFormat="1" ht="19.5" customHeight="1">
      <x:c r="A3327" s="101" t="s">
        <x:v>671</x:v>
      </x:c>
      <x:c r="B3327" s="101"/>
      <x:c r="C3327" s="112">
        <x:v>0.14999999999999999</x:v>
      </x:c>
      <x:c r="D3327" s="103" t="s">
        <x:v>266</x:v>
      </x:c>
      <x:c r="E3327" s="104">
        <x:f>자재단가표!D21</x:f>
        <x:v>9060</x:v>
      </x:c>
      <x:c r="F3327" s="104">
        <x:f>INT(C3327*E3327)</x:f>
        <x:v>1359</x:v>
      </x:c>
      <x:c r="G3327" s="104"/>
      <x:c r="H3327" s="104"/>
      <x:c r="I3327" s="104"/>
      <x:c r="J3327" s="104"/>
      <x:c r="K3327" s="104">
        <x:f t="shared" si="528"/>
        <x:v>9060</x:v>
      </x:c>
      <x:c r="L3327" s="104">
        <x:f t="shared" si="528"/>
        <x:v>1359</x:v>
      </x:c>
      <x:c r="M3327" s="104"/>
      <x:c r="N3327" s="100"/>
    </x:row>
    <x:row r="3328" spans="1:14" s="5" customFormat="1" ht="19.5" customHeight="1">
      <x:c r="A3328" s="101" t="s">
        <x:v>167</x:v>
      </x:c>
      <x:c r="B3328" s="101" t="s">
        <x:v>585</x:v>
      </x:c>
      <x:c r="C3328" s="112">
        <x:v>0.017999999999999999</x:v>
      </x:c>
      <x:c r="D3328" s="103" t="s">
        <x:v>291</x:v>
      </x:c>
      <x:c r="E3328" s="104">
        <x:f>자재단가표!D22</x:f>
        <x:v>2750</x:v>
      </x:c>
      <x:c r="F3328" s="104">
        <x:f>INT(C3328*E3328)</x:f>
        <x:v>49</x:v>
      </x:c>
      <x:c r="G3328" s="104"/>
      <x:c r="H3328" s="104"/>
      <x:c r="I3328" s="104"/>
      <x:c r="J3328" s="104"/>
      <x:c r="K3328" s="104">
        <x:f t="shared" si="528"/>
        <x:v>2750</x:v>
      </x:c>
      <x:c r="L3328" s="104">
        <x:f t="shared" si="528"/>
        <x:v>49</x:v>
      </x:c>
      <x:c r="M3328" s="104"/>
      <x:c r="N3328" s="100"/>
    </x:row>
    <x:row r="3329" spans="1:14" s="5" customFormat="1" ht="19.5" customHeight="1">
      <x:c r="A3329" s="101" t="s">
        <x:v>192</x:v>
      </x:c>
      <x:c r="B3329" s="101" t="s">
        <x:v>1074</x:v>
      </x:c>
      <x:c r="C3329" s="112">
        <x:v>0.0059999999999999998</x:v>
      </x:c>
      <x:c r="D3329" s="103" t="s">
        <x:v>266</x:v>
      </x:c>
      <x:c r="E3329" s="104">
        <x:f>자재단가표!D23</x:f>
        <x:v>1196</x:v>
      </x:c>
      <x:c r="F3329" s="104">
        <x:f>INT(C3329*E3329)</x:f>
        <x:v>7</x:v>
      </x:c>
      <x:c r="G3329" s="104"/>
      <x:c r="H3329" s="104"/>
      <x:c r="I3329" s="104"/>
      <x:c r="J3329" s="104"/>
      <x:c r="K3329" s="104">
        <x:f t="shared" si="528"/>
        <x:v>1196</x:v>
      </x:c>
      <x:c r="L3329" s="104">
        <x:f t="shared" si="528"/>
        <x:v>7</x:v>
      </x:c>
      <x:c r="M3329" s="104"/>
      <x:c r="N3329" s="100"/>
    </x:row>
    <x:row r="3330" spans="1:14" s="5" customFormat="1" ht="19.5" customHeight="1">
      <x:c r="A3330" s="101" t="s">
        <x:v>449</x:v>
      </x:c>
      <x:c r="B3330" s="101" t="s">
        <x:v>477</x:v>
      </x:c>
      <x:c r="C3330" s="112">
        <x:v>0.059999999999999998</x:v>
      </x:c>
      <x:c r="D3330" s="103" t="s">
        <x:v>196</x:v>
      </x:c>
      <x:c r="E3330" s="104">
        <x:f>F3328+F3329</x:f>
        <x:v>56</x:v>
      </x:c>
      <x:c r="F3330" s="104">
        <x:f>INT(C3330*E3330)</x:f>
        <x:v>3</x:v>
      </x:c>
      <x:c r="G3330" s="104"/>
      <x:c r="H3330" s="104"/>
      <x:c r="I3330" s="104"/>
      <x:c r="J3330" s="104"/>
      <x:c r="K3330" s="104">
        <x:f t="shared" si="528"/>
        <x:v>56</x:v>
      </x:c>
      <x:c r="L3330" s="104">
        <x:f t="shared" si="528"/>
        <x:v>3</x:v>
      </x:c>
      <x:c r="M3330" s="104"/>
      <x:c r="N3330" s="100"/>
    </x:row>
    <x:row r="3331" spans="1:14" s="5" customFormat="1" ht="19.5" customHeight="1">
      <x:c r="A3331" s="101" t="s">
        <x:v>312</x:v>
      </x:c>
      <x:c r="B3331" s="101"/>
      <x:c r="C3331" s="112">
        <x:v>0.042000000000000004</x:v>
      </x:c>
      <x:c r="D3331" s="103" t="s">
        <x:v>250</x:v>
      </x:c>
      <x:c r="E3331" s="104"/>
      <x:c r="F3331" s="104"/>
      <x:c r="G3331" s="104">
        <x:f>노임단가표!F4</x:f>
        <x:v>229273</x:v>
      </x:c>
      <x:c r="H3331" s="104">
        <x:f>INT(C3331*G3331)</x:f>
        <x:v>9629</x:v>
      </x:c>
      <x:c r="I3331" s="104"/>
      <x:c r="J3331" s="104"/>
      <x:c r="K3331" s="104">
        <x:f t="shared" si="528"/>
        <x:v>229273</x:v>
      </x:c>
      <x:c r="L3331" s="104">
        <x:f t="shared" si="528"/>
        <x:v>9629</x:v>
      </x:c>
      <x:c r="M3331" s="104"/>
      <x:c r="N3331" s="100"/>
    </x:row>
    <x:row r="3332" spans="1:14" s="5" customFormat="1" ht="19.5" customHeight="1">
      <x:c r="A3332" s="101" t="s">
        <x:v>862</x:v>
      </x:c>
      <x:c r="B3332" s="101"/>
      <x:c r="C3332" s="112">
        <x:v>0.0080000000000000004</x:v>
      </x:c>
      <x:c r="D3332" s="103" t="s">
        <x:v>250</x:v>
      </x:c>
      <x:c r="E3332" s="104"/>
      <x:c r="F3332" s="104"/>
      <x:c r="G3332" s="104">
        <x:f>노임단가표!D3</x:f>
        <x:v>148510</x:v>
      </x:c>
      <x:c r="H3332" s="104">
        <x:f>INT(C3332*G3332)</x:f>
        <x:v>1188</x:v>
      </x:c>
      <x:c r="I3332" s="104"/>
      <x:c r="J3332" s="104"/>
      <x:c r="K3332" s="104">
        <x:f t="shared" si="528"/>
        <x:v>148510</x:v>
      </x:c>
      <x:c r="L3332" s="104">
        <x:f t="shared" si="528"/>
        <x:v>1188</x:v>
      </x:c>
      <x:c r="M3332" s="104"/>
      <x:c r="N3332" s="100"/>
    </x:row>
    <x:row r="3333" spans="1:14" s="5" customFormat="1" ht="19.5" customHeight="1">
      <x:c r="A3333" s="101" t="s">
        <x:v>533</x:v>
      </x:c>
      <x:c r="B3333" s="101"/>
      <x:c r="C3333" s="102"/>
      <x:c r="D3333" s="103"/>
      <x:c r="E3333" s="104"/>
      <x:c r="F3333" s="104">
        <x:f>SUM(F3326:F3332)</x:f>
        <x:v>1499</x:v>
      </x:c>
      <x:c r="G3333" s="104"/>
      <x:c r="H3333" s="104">
        <x:f>SUM(H3326:H3332)</x:f>
        <x:v>13257</x:v>
      </x:c>
      <x:c r="I3333" s="104"/>
      <x:c r="J3333" s="104">
        <x:f>SUM(J3326:J3332)</x:f>
        <x:v>0</x:v>
      </x:c>
      <x:c r="K3333" s="104"/>
      <x:c r="L3333" s="104">
        <x:f>SUM(F3333,H3333,J3333)</x:f>
        <x:v>14756</x:v>
      </x:c>
      <x:c r="M3333" s="104"/>
      <x:c r="N3333" s="100"/>
    </x:row>
    <x:row r="3334" spans="1:14" s="5" customFormat="1" ht="19.5" customHeight="1">
      <x:c r="A3334" s="105"/>
      <x:c r="B3334" s="105"/>
      <x:c r="C3334" s="106"/>
      <x:c r="D3334" s="107"/>
      <x:c r="E3334" s="108"/>
      <x:c r="F3334" s="108"/>
      <x:c r="G3334" s="108"/>
      <x:c r="H3334" s="108"/>
      <x:c r="I3334" s="108"/>
      <x:c r="J3334" s="108"/>
      <x:c r="K3334" s="108"/>
      <x:c r="L3334" s="108"/>
      <x:c r="M3334" s="108"/>
      <x:c r="N3334" s="100"/>
    </x:row>
    <x:row r="3335" spans="1:14" s="5" customFormat="1" ht="26.25" customHeight="1">
      <x:c r="A3335" s="113" t="s">
        <x:v>479</x:v>
      </x:c>
      <x:c r="B3335" s="96"/>
      <x:c r="C3335" s="97"/>
      <x:c r="D3335" s="98" t="s">
        <x:v>265</x:v>
      </x:c>
      <x:c r="E3335" s="99"/>
      <x:c r="F3335" s="99"/>
      <x:c r="G3335" s="99"/>
      <x:c r="H3335" s="99"/>
      <x:c r="I3335" s="99"/>
      <x:c r="J3335" s="99"/>
      <x:c r="K3335" s="99"/>
      <x:c r="L3335" s="99"/>
      <x:c r="M3335" s="99"/>
      <x:c r="N3335" s="100"/>
    </x:row>
    <x:row r="3336" spans="1:14" s="5" customFormat="1" ht="19.5" customHeight="1">
      <x:c r="A3336" s="101" t="s">
        <x:v>192</x:v>
      </x:c>
      <x:c r="B3336" s="101" t="s">
        <x:v>1074</x:v>
      </x:c>
      <x:c r="C3336" s="112">
        <x:v>0.05</x:v>
      </x:c>
      <x:c r="D3336" s="103" t="s">
        <x:v>291</x:v>
      </x:c>
      <x:c r="E3336" s="104">
        <x:f>E3329</x:f>
        <x:v>1196</x:v>
      </x:c>
      <x:c r="F3336" s="104">
        <x:f>INT(C3336*E3336)</x:f>
        <x:v>59</x:v>
      </x:c>
      <x:c r="G3336" s="104"/>
      <x:c r="H3336" s="104"/>
      <x:c r="I3336" s="104"/>
      <x:c r="J3336" s="104"/>
      <x:c r="K3336" s="104">
        <x:f t="shared" ref="K3336:L3339" si="529">SUM(E3336,G3336,I3336)</x:f>
        <x:v>1196</x:v>
      </x:c>
      <x:c r="L3336" s="104">
        <x:f t="shared" si="529"/>
        <x:v>59</x:v>
      </x:c>
      <x:c r="M3336" s="104"/>
      <x:c r="N3336" s="100"/>
    </x:row>
    <x:row r="3337" spans="1:14" s="5" customFormat="1" ht="19.5" customHeight="1">
      <x:c r="A3337" s="101" t="s">
        <x:v>280</x:v>
      </x:c>
      <x:c r="B3337" s="101" t="s">
        <x:v>727</x:v>
      </x:c>
      <x:c r="C3337" s="112">
        <x:v>0.10000000000000001</x:v>
      </x:c>
      <x:c r="D3337" s="103" t="s">
        <x:v>219</x:v>
      </x:c>
      <x:c r="E3337" s="104">
        <x:f>자재단가표!D25</x:f>
        <x:v>220</x:v>
      </x:c>
      <x:c r="F3337" s="104">
        <x:f>INT(C3337*E3337)</x:f>
        <x:v>22</x:v>
      </x:c>
      <x:c r="G3337" s="104"/>
      <x:c r="H3337" s="104"/>
      <x:c r="I3337" s="104"/>
      <x:c r="J3337" s="104"/>
      <x:c r="K3337" s="104">
        <x:f t="shared" si="529"/>
        <x:v>220</x:v>
      </x:c>
      <x:c r="L3337" s="104">
        <x:f t="shared" si="529"/>
        <x:v>22</x:v>
      </x:c>
      <x:c r="M3337" s="104"/>
      <x:c r="N3337" s="100"/>
    </x:row>
    <x:row r="3338" spans="1:14" s="5" customFormat="1" ht="19.5" customHeight="1">
      <x:c r="A3338" s="101" t="s">
        <x:v>312</x:v>
      </x:c>
      <x:c r="B3338" s="101"/>
      <x:c r="C3338" s="112">
        <x:v>0.010000000000000001</x:v>
      </x:c>
      <x:c r="D3338" s="103" t="s">
        <x:v>250</x:v>
      </x:c>
      <x:c r="E3338" s="104"/>
      <x:c r="F3338" s="104"/>
      <x:c r="G3338" s="104">
        <x:f>노임단가표!F4</x:f>
        <x:v>229273</x:v>
      </x:c>
      <x:c r="H3338" s="104">
        <x:f>INT(C3338*G3338)</x:f>
        <x:v>2292</x:v>
      </x:c>
      <x:c r="I3338" s="104"/>
      <x:c r="J3338" s="104"/>
      <x:c r="K3338" s="104">
        <x:f t="shared" si="529"/>
        <x:v>229273</x:v>
      </x:c>
      <x:c r="L3338" s="104">
        <x:f t="shared" si="529"/>
        <x:v>2292</x:v>
      </x:c>
      <x:c r="M3338" s="104"/>
      <x:c r="N3338" s="100"/>
    </x:row>
    <x:row r="3339" spans="1:14" s="5" customFormat="1" ht="19.5" customHeight="1">
      <x:c r="A3339" s="101" t="s">
        <x:v>862</x:v>
      </x:c>
      <x:c r="B3339" s="101"/>
      <x:c r="C3339" s="112">
        <x:v>0.0010000000000000001</x:v>
      </x:c>
      <x:c r="D3339" s="103" t="s">
        <x:v>250</x:v>
      </x:c>
      <x:c r="E3339" s="104"/>
      <x:c r="F3339" s="104"/>
      <x:c r="G3339" s="104">
        <x:f>노임단가표!D3</x:f>
        <x:v>148510</x:v>
      </x:c>
      <x:c r="H3339" s="104">
        <x:f>INT(C3339*G3339)</x:f>
        <x:v>148</x:v>
      </x:c>
      <x:c r="I3339" s="104"/>
      <x:c r="J3339" s="104"/>
      <x:c r="K3339" s="104">
        <x:f t="shared" si="529"/>
        <x:v>148510</x:v>
      </x:c>
      <x:c r="L3339" s="104">
        <x:f t="shared" si="529"/>
        <x:v>148</x:v>
      </x:c>
      <x:c r="M3339" s="104"/>
      <x:c r="N3339" s="100"/>
    </x:row>
    <x:row r="3340" spans="1:14" s="5" customFormat="1" ht="19.5" customHeight="1">
      <x:c r="A3340" s="101" t="s">
        <x:v>533</x:v>
      </x:c>
      <x:c r="B3340" s="101"/>
      <x:c r="C3340" s="102"/>
      <x:c r="D3340" s="103"/>
      <x:c r="E3340" s="104"/>
      <x:c r="F3340" s="104">
        <x:f>SUM(F3336:F3339)</x:f>
        <x:v>81</x:v>
      </x:c>
      <x:c r="G3340" s="104"/>
      <x:c r="H3340" s="104">
        <x:f>SUM(H3336:H3339)</x:f>
        <x:v>2440</x:v>
      </x:c>
      <x:c r="I3340" s="104"/>
      <x:c r="J3340" s="104">
        <x:f>SUM(J3336:J3339)</x:f>
        <x:v>0</x:v>
      </x:c>
      <x:c r="K3340" s="104"/>
      <x:c r="L3340" s="104">
        <x:f>SUM(F3340,H3340,J3340)</x:f>
        <x:v>2521</x:v>
      </x:c>
      <x:c r="M3340" s="104"/>
      <x:c r="N3340" s="100"/>
    </x:row>
    <x:row r="3341" spans="1:14" s="5" customFormat="1" ht="19.5" customHeight="1">
      <x:c r="A3341" s="105"/>
      <x:c r="B3341" s="105"/>
      <x:c r="C3341" s="106"/>
      <x:c r="D3341" s="107"/>
      <x:c r="E3341" s="108"/>
      <x:c r="F3341" s="108"/>
      <x:c r="G3341" s="108"/>
      <x:c r="H3341" s="108"/>
      <x:c r="I3341" s="108"/>
      <x:c r="J3341" s="108"/>
      <x:c r="K3341" s="108"/>
      <x:c r="L3341" s="108"/>
      <x:c r="M3341" s="108"/>
      <x:c r="N3341" s="100"/>
    </x:row>
    <x:row r="3342" spans="1:14" s="5" customFormat="1" ht="26.25" customHeight="1">
      <x:c r="A3342" s="113" t="s">
        <x:v>42</x:v>
      </x:c>
      <x:c r="B3342" s="96"/>
      <x:c r="C3342" s="97"/>
      <x:c r="D3342" s="98" t="s">
        <x:v>265</x:v>
      </x:c>
      <x:c r="E3342" s="99"/>
      <x:c r="F3342" s="99"/>
      <x:c r="G3342" s="99"/>
      <x:c r="H3342" s="99"/>
      <x:c r="I3342" s="99"/>
      <x:c r="J3342" s="99"/>
      <x:c r="K3342" s="99"/>
      <x:c r="L3342" s="99"/>
      <x:c r="M3342" s="99"/>
      <x:c r="N3342" s="100"/>
    </x:row>
    <x:row r="3343" spans="1:14" s="5" customFormat="1" ht="19.5" customHeight="1">
      <x:c r="A3343" s="101" t="s">
        <x:v>637</x:v>
      </x:c>
      <x:c r="B3343" s="119" t="str">
        <x:f>자재단가표!B26</x:f>
        <x:v>T150, 부정형</x:v>
      </x:c>
      <x:c r="C3343" s="112">
        <x:v>0.77000000000000002</x:v>
      </x:c>
      <x:c r="D3343" s="103" t="s">
        <x:v>265</x:v>
      </x:c>
      <x:c r="E3343" s="104">
        <x:f>자재단가표!D26</x:f>
        <x:v>65000</x:v>
      </x:c>
      <x:c r="F3343" s="104">
        <x:f>INT(C3343*E3343)</x:f>
        <x:v>50050</x:v>
      </x:c>
      <x:c r="G3343" s="104"/>
      <x:c r="H3343" s="104"/>
      <x:c r="I3343" s="104"/>
      <x:c r="J3343" s="104"/>
      <x:c r="K3343" s="104">
        <x:f t="shared" ref="K3343:L3348" si="530">SUM(E3343,G3343,I3343)</x:f>
        <x:v>65000</x:v>
      </x:c>
      <x:c r="L3343" s="104">
        <x:f t="shared" si="530"/>
        <x:v>50050</x:v>
      </x:c>
      <x:c r="M3343" s="104"/>
      <x:c r="N3343" s="100"/>
    </x:row>
    <x:row r="3344" spans="1:14" s="5" customFormat="1" ht="19.5" customHeight="1">
      <x:c r="A3344" s="101" t="s">
        <x:v>82</x:v>
      </x:c>
      <x:c r="B3344" s="101" t="s">
        <x:v>26</x:v>
      </x:c>
      <x:c r="C3344" s="112">
        <x:v>0.309</x:v>
      </x:c>
      <x:c r="D3344" s="103" t="s">
        <x:v>265</x:v>
      </x:c>
      <x:c r="E3344" s="104">
        <x:f>F2722</x:f>
        <x:v>4950</x:v>
      </x:c>
      <x:c r="F3344" s="104">
        <x:f>INT(C3344*E3344)</x:f>
        <x:v>1529</x:v>
      </x:c>
      <x:c r="G3344" s="104"/>
      <x:c r="H3344" s="104"/>
      <x:c r="I3344" s="104"/>
      <x:c r="J3344" s="104"/>
      <x:c r="K3344" s="104">
        <x:f t="shared" si="530"/>
        <x:v>4950</x:v>
      </x:c>
      <x:c r="L3344" s="104">
        <x:f t="shared" si="530"/>
        <x:v>1529</x:v>
      </x:c>
      <x:c r="M3344" s="104"/>
      <x:c r="N3344" s="100"/>
    </x:row>
    <x:row r="3345" spans="1:14" s="5" customFormat="1" ht="19.5" customHeight="1">
      <x:c r="A3345" s="101" t="s">
        <x:v>153</x:v>
      </x:c>
      <x:c r="B3345" s="101" t="s">
        <x:v>326</x:v>
      </x:c>
      <x:c r="C3345" s="112">
        <x:v>0.016799999999999998</x:v>
      </x:c>
      <x:c r="D3345" s="103" t="s">
        <x:v>250</x:v>
      </x:c>
      <x:c r="E3345" s="104"/>
      <x:c r="F3345" s="104"/>
      <x:c r="G3345" s="104">
        <x:f>노임단가표!F3</x:f>
        <x:v>187435</x:v>
      </x:c>
      <x:c r="H3345" s="104">
        <x:f>INT(C3345*G3345)</x:f>
        <x:v>3148</x:v>
      </x:c>
      <x:c r="I3345" s="104"/>
      <x:c r="J3345" s="104"/>
      <x:c r="K3345" s="104">
        <x:f t="shared" ref="K3345:K3346" si="531">SUM(E3345,G3345,I3345)</x:f>
        <x:v>187435</x:v>
      </x:c>
      <x:c r="L3345" s="104">
        <x:f t="shared" ref="L3345:L3346" si="532">SUM(F3345,H3345,J3345)</x:f>
        <x:v>3148</x:v>
      </x:c>
      <x:c r="M3345" s="104"/>
      <x:c r="N3345" s="100"/>
    </x:row>
    <x:row r="3346" spans="1:14" s="5" customFormat="1" ht="19.5" customHeight="1">
      <x:c r="A3346" s="101" t="s">
        <x:v>862</x:v>
      </x:c>
      <x:c r="B3346" s="101" t="s">
        <x:v>326</x:v>
      </x:c>
      <x:c r="C3346" s="112">
        <x:v>0.033700000000000002</x:v>
      </x:c>
      <x:c r="D3346" s="103" t="s">
        <x:v>250</x:v>
      </x:c>
      <x:c r="E3346" s="104"/>
      <x:c r="F3346" s="104"/>
      <x:c r="G3346" s="104">
        <x:f>노임단가표!D3</x:f>
        <x:v>148510</x:v>
      </x:c>
      <x:c r="H3346" s="104">
        <x:f>INT(C3346*G3346)</x:f>
        <x:v>5004</x:v>
      </x:c>
      <x:c r="I3346" s="104"/>
      <x:c r="J3346" s="104"/>
      <x:c r="K3346" s="104">
        <x:f t="shared" si="531"/>
        <x:v>148510</x:v>
      </x:c>
      <x:c r="L3346" s="104">
        <x:f t="shared" si="532"/>
        <x:v>5004</x:v>
      </x:c>
      <x:c r="M3346" s="104"/>
      <x:c r="N3346" s="100"/>
    </x:row>
    <x:row r="3347" spans="1:14" s="5" customFormat="1" ht="19.5" customHeight="1">
      <x:c r="A3347" s="101" t="s">
        <x:v>153</x:v>
      </x:c>
      <x:c r="B3347" s="101" t="s">
        <x:v>551</x:v>
      </x:c>
      <x:c r="C3347" s="112">
        <x:v>0.0025</x:v>
      </x:c>
      <x:c r="D3347" s="103" t="s">
        <x:v>250</x:v>
      </x:c>
      <x:c r="E3347" s="104"/>
      <x:c r="F3347" s="104"/>
      <x:c r="G3347" s="104">
        <x:f>노임단가표!B3</x:f>
        <x:v>189749</x:v>
      </x:c>
      <x:c r="H3347" s="104">
        <x:f>INT(C3347*G3347)</x:f>
        <x:v>474</x:v>
      </x:c>
      <x:c r="I3347" s="104"/>
      <x:c r="J3347" s="104"/>
      <x:c r="K3347" s="104">
        <x:f t="shared" si="530"/>
        <x:v>189749</x:v>
      </x:c>
      <x:c r="L3347" s="104">
        <x:f t="shared" si="530"/>
        <x:v>474</x:v>
      </x:c>
      <x:c r="M3347" s="104"/>
      <x:c r="N3347" s="100"/>
    </x:row>
    <x:row r="3348" spans="1:14" s="5" customFormat="1" ht="19.5" customHeight="1">
      <x:c r="A3348" s="101" t="s">
        <x:v>862</x:v>
      </x:c>
      <x:c r="B3348" s="101" t="s">
        <x:v>551</x:v>
      </x:c>
      <x:c r="C3348" s="112">
        <x:v>0.0057999999999999996</x:v>
      </x:c>
      <x:c r="D3348" s="103" t="s">
        <x:v>250</x:v>
      </x:c>
      <x:c r="E3348" s="104"/>
      <x:c r="F3348" s="104"/>
      <x:c r="G3348" s="104">
        <x:f>노임단가표!D3</x:f>
        <x:v>148510</x:v>
      </x:c>
      <x:c r="H3348" s="104">
        <x:f>INT(C3348*G3348)</x:f>
        <x:v>861</x:v>
      </x:c>
      <x:c r="I3348" s="104"/>
      <x:c r="J3348" s="104"/>
      <x:c r="K3348" s="104">
        <x:f t="shared" si="530"/>
        <x:v>148510</x:v>
      </x:c>
      <x:c r="L3348" s="104">
        <x:f t="shared" si="530"/>
        <x:v>861</x:v>
      </x:c>
      <x:c r="M3348" s="104"/>
      <x:c r="N3348" s="100"/>
    </x:row>
    <x:row r="3349" spans="1:14" s="5" customFormat="1" ht="19.5" customHeight="1">
      <x:c r="A3349" s="101" t="s">
        <x:v>533</x:v>
      </x:c>
      <x:c r="B3349" s="101"/>
      <x:c r="C3349" s="102"/>
      <x:c r="D3349" s="103"/>
      <x:c r="E3349" s="104"/>
      <x:c r="F3349" s="104">
        <x:f>SUM(F3343:F3348)</x:f>
        <x:v>51579</x:v>
      </x:c>
      <x:c r="G3349" s="104"/>
      <x:c r="H3349" s="104">
        <x:f>SUM(H3343:H3348)</x:f>
        <x:v>9487</x:v>
      </x:c>
      <x:c r="I3349" s="104"/>
      <x:c r="J3349" s="104">
        <x:f>SUM(J3343:J3348)</x:f>
        <x:v>0</x:v>
      </x:c>
      <x:c r="K3349" s="104"/>
      <x:c r="L3349" s="104">
        <x:f>SUM(F3349,H3349,J3349)</x:f>
        <x:v>61066</x:v>
      </x:c>
      <x:c r="M3349" s="104"/>
      <x:c r="N3349" s="100"/>
    </x:row>
    <x:row r="3350" spans="1:14" s="5" customFormat="1" ht="19.5" customHeight="1">
      <x:c r="A3350" s="105"/>
      <x:c r="B3350" s="105"/>
      <x:c r="C3350" s="106"/>
      <x:c r="D3350" s="107"/>
      <x:c r="E3350" s="108"/>
      <x:c r="F3350" s="108"/>
      <x:c r="G3350" s="108"/>
      <x:c r="H3350" s="108"/>
      <x:c r="I3350" s="108"/>
      <x:c r="J3350" s="108"/>
      <x:c r="K3350" s="108"/>
      <x:c r="L3350" s="108"/>
      <x:c r="M3350" s="108"/>
      <x:c r="N3350" s="100"/>
    </x:row>
    <x:row r="3351" spans="1:14" s="5" customFormat="1" ht="26.25" customHeight="1">
      <x:c r="A3351" s="113" t="s">
        <x:v>482</x:v>
      </x:c>
      <x:c r="B3351" s="96" t="str">
        <x:f>일위대가목록표!C340</x:f>
        <x:v>20톤미만, 4목</x:v>
      </x:c>
      <x:c r="C3351" s="97"/>
      <x:c r="D3351" s="98" t="s">
        <x:v>160</x:v>
      </x:c>
      <x:c r="E3351" s="99"/>
      <x:c r="F3351" s="99"/>
      <x:c r="G3351" s="99"/>
      <x:c r="H3351" s="99"/>
      <x:c r="I3351" s="99"/>
      <x:c r="J3351" s="99"/>
      <x:c r="K3351" s="99"/>
      <x:c r="L3351" s="99"/>
      <x:c r="M3351" s="99"/>
      <x:c r="N3351" s="100"/>
    </x:row>
    <x:row r="3352" spans="1:14" s="5" customFormat="1" ht="19.5" customHeight="1">
      <x:c r="A3352" s="101" t="s">
        <x:v>154</x:v>
      </x:c>
      <x:c r="B3352" s="119" t="s">
        <x:v>1437</x:v>
      </x:c>
      <x:c r="C3352" s="112">
        <x:v>1</x:v>
      </x:c>
      <x:c r="D3352" s="103" t="s">
        <x:v>305</x:v>
      </x:c>
      <x:c r="E3352" s="104">
        <x:f>자재단가표!D27</x:f>
        <x:v>45000</x:v>
      </x:c>
      <x:c r="F3352" s="104">
        <x:f>INT(C3352*E3352)</x:f>
        <x:v>45000</x:v>
      </x:c>
      <x:c r="G3352" s="104"/>
      <x:c r="H3352" s="104"/>
      <x:c r="I3352" s="104"/>
      <x:c r="J3352" s="104"/>
      <x:c r="K3352" s="104">
        <x:f t="shared" ref="K3352:L3355" si="533">SUM(E3352,G3352,I3352)</x:f>
        <x:v>45000</x:v>
      </x:c>
      <x:c r="L3352" s="104">
        <x:f t="shared" si="533"/>
        <x:v>45000</x:v>
      </x:c>
      <x:c r="M3352" s="104"/>
      <x:c r="N3352" s="100"/>
    </x:row>
    <x:row r="3353" spans="1:14" s="5" customFormat="1" ht="19.5" customHeight="1">
      <x:c r="A3353" s="101" t="s">
        <x:v>153</x:v>
      </x:c>
      <x:c r="B3353" s="101"/>
      <x:c r="C3353" s="112">
        <x:v>1.212</x:v>
      </x:c>
      <x:c r="D3353" s="103" t="s">
        <x:v>250</x:v>
      </x:c>
      <x:c r="E3353" s="104"/>
      <x:c r="F3353" s="104"/>
      <x:c r="G3353" s="104">
        <x:f>노임단가표!B3</x:f>
        <x:v>189749</x:v>
      </x:c>
      <x:c r="H3353" s="104">
        <x:f>INT(C3353*G3353)</x:f>
        <x:v>229975</x:v>
      </x:c>
      <x:c r="I3353" s="104"/>
      <x:c r="J3353" s="104"/>
      <x:c r="K3353" s="104">
        <x:f t="shared" si="533"/>
        <x:v>189749</x:v>
      </x:c>
      <x:c r="L3353" s="104">
        <x:f t="shared" si="533"/>
        <x:v>229975</x:v>
      </x:c>
      <x:c r="M3353" s="104"/>
      <x:c r="N3353" s="100"/>
    </x:row>
    <x:row r="3354" spans="1:14" s="5" customFormat="1" ht="19.5" customHeight="1">
      <x:c r="A3354" s="101" t="s">
        <x:v>378</x:v>
      </x:c>
      <x:c r="B3354" s="101" t="s">
        <x:v>649</x:v>
      </x:c>
      <x:c r="C3354" s="112">
        <x:v>1</x:v>
      </x:c>
      <x:c r="D3354" s="103" t="s">
        <x:v>196</x:v>
      </x:c>
      <x:c r="E3354" s="104"/>
      <x:c r="F3354" s="104"/>
      <x:c r="G3354" s="104"/>
      <x:c r="H3354" s="104"/>
      <x:c r="I3354" s="104">
        <x:f>INT(H3353*3%)</x:f>
        <x:v>6899</x:v>
      </x:c>
      <x:c r="J3354" s="104">
        <x:f>INT(C3354*I3354)</x:f>
        <x:v>6899</x:v>
      </x:c>
      <x:c r="K3354" s="104">
        <x:f t="shared" si="533"/>
        <x:v>6899</x:v>
      </x:c>
      <x:c r="L3354" s="104">
        <x:f t="shared" si="533"/>
        <x:v>6899</x:v>
      </x:c>
      <x:c r="M3354" s="104"/>
      <x:c r="N3354" s="100"/>
    </x:row>
    <x:row r="3355" spans="1:14" s="5" customFormat="1" ht="19.5" customHeight="1">
      <x:c r="A3355" s="101" t="s">
        <x:v>58</x:v>
      </x:c>
      <x:c r="B3355" s="101" t="s">
        <x:v>554</x:v>
      </x:c>
      <x:c r="C3355" s="112">
        <x:v>0.65700000000000003</x:v>
      </x:c>
      <x:c r="D3355" s="103" t="s">
        <x:v>220</x:v>
      </x:c>
      <x:c r="E3355" s="104">
        <x:f>건설기계목록!E5</x:f>
        <x:v>21468</x:v>
      </x:c>
      <x:c r="F3355" s="104">
        <x:f>INT(C3355*E3355)</x:f>
        <x:v>14104</x:v>
      </x:c>
      <x:c r="G3355" s="104">
        <x:f>건설기계목록!F5</x:f>
        <x:v>47849</x:v>
      </x:c>
      <x:c r="H3355" s="104">
        <x:f>INT(C3355*G3355)</x:f>
        <x:v>31436</x:v>
      </x:c>
      <x:c r="I3355" s="104">
        <x:f>건설기계목록!G5</x:f>
        <x:v>22383</x:v>
      </x:c>
      <x:c r="J3355" s="104">
        <x:f>INT(C3355*I3355)</x:f>
        <x:v>14705</x:v>
      </x:c>
      <x:c r="K3355" s="104">
        <x:f t="shared" si="533"/>
        <x:v>91700</x:v>
      </x:c>
      <x:c r="L3355" s="104">
        <x:f t="shared" si="533"/>
        <x:v>60245</x:v>
      </x:c>
      <x:c r="M3355" s="104"/>
      <x:c r="N3355" s="100"/>
    </x:row>
    <x:row r="3356" spans="1:14" s="5" customFormat="1" ht="19.5" customHeight="1">
      <x:c r="A3356" s="101" t="s">
        <x:v>533</x:v>
      </x:c>
      <x:c r="B3356" s="101"/>
      <x:c r="C3356" s="102"/>
      <x:c r="D3356" s="103"/>
      <x:c r="E3356" s="104"/>
      <x:c r="F3356" s="104">
        <x:f>SUM(F3352:F3355)</x:f>
        <x:v>59104</x:v>
      </x:c>
      <x:c r="G3356" s="104"/>
      <x:c r="H3356" s="104">
        <x:f>SUM(H3352:H3355)</x:f>
        <x:v>261411</x:v>
      </x:c>
      <x:c r="I3356" s="104"/>
      <x:c r="J3356" s="104">
        <x:f>SUM(J3352:J3355)</x:f>
        <x:v>21604</x:v>
      </x:c>
      <x:c r="K3356" s="104"/>
      <x:c r="L3356" s="104">
        <x:f>SUM(F3356,H3356,J3356)</x:f>
        <x:v>342119</x:v>
      </x:c>
      <x:c r="M3356" s="104"/>
      <x:c r="N3356" s="100"/>
    </x:row>
    <x:row r="3357" spans="1:14" s="5" customFormat="1" ht="19.5" customHeight="1">
      <x:c r="A3357" s="105"/>
      <x:c r="B3357" s="105"/>
      <x:c r="C3357" s="106"/>
      <x:c r="D3357" s="107"/>
      <x:c r="E3357" s="108"/>
      <x:c r="F3357" s="108"/>
      <x:c r="G3357" s="108"/>
      <x:c r="H3357" s="108"/>
      <x:c r="I3357" s="108"/>
      <x:c r="J3357" s="108"/>
      <x:c r="K3357" s="108"/>
      <x:c r="L3357" s="108"/>
      <x:c r="M3357" s="108"/>
      <x:c r="N3357" s="100"/>
    </x:row>
    <x:row r="3358" spans="1:14" s="5" customFormat="1" ht="26.25" customHeight="1">
      <x:c r="A3358" s="113" t="s">
        <x:v>494</x:v>
      </x:c>
      <x:c r="B3358" s="96" t="str">
        <x:f>일위대가목록표!C341</x:f>
        <x:v>20톤이상, 4목</x:v>
      </x:c>
      <x:c r="C3358" s="97"/>
      <x:c r="D3358" s="98" t="s">
        <x:v>160</x:v>
      </x:c>
      <x:c r="E3358" s="99"/>
      <x:c r="F3358" s="99"/>
      <x:c r="G3358" s="99"/>
      <x:c r="H3358" s="99"/>
      <x:c r="I3358" s="99"/>
      <x:c r="J3358" s="99"/>
      <x:c r="K3358" s="99"/>
      <x:c r="L3358" s="99"/>
      <x:c r="M3358" s="99"/>
      <x:c r="N3358" s="100"/>
    </x:row>
    <x:row r="3359" spans="1:14" s="5" customFormat="1" ht="19.5" customHeight="1">
      <x:c r="A3359" s="101" t="s">
        <x:v>154</x:v>
      </x:c>
      <x:c r="B3359" s="119" t="s">
        <x:v>1437</x:v>
      </x:c>
      <x:c r="C3359" s="112">
        <x:v>1</x:v>
      </x:c>
      <x:c r="D3359" s="103" t="s">
        <x:v>305</x:v>
      </x:c>
      <x:c r="E3359" s="104">
        <x:f>E3352</x:f>
        <x:v>45000</x:v>
      </x:c>
      <x:c r="F3359" s="104">
        <x:f>INT(C3359*E3359)</x:f>
        <x:v>45000</x:v>
      </x:c>
      <x:c r="G3359" s="104"/>
      <x:c r="H3359" s="104"/>
      <x:c r="I3359" s="104"/>
      <x:c r="J3359" s="104"/>
      <x:c r="K3359" s="104">
        <x:f t="shared" ref="K3359:L3362" si="534">SUM(E3359,G3359,I3359)</x:f>
        <x:v>45000</x:v>
      </x:c>
      <x:c r="L3359" s="104">
        <x:f t="shared" si="534"/>
        <x:v>45000</x:v>
      </x:c>
      <x:c r="M3359" s="104"/>
      <x:c r="N3359" s="100"/>
    </x:row>
    <x:row r="3360" spans="1:14" s="5" customFormat="1" ht="19.5" customHeight="1">
      <x:c r="A3360" s="101" t="s">
        <x:v>153</x:v>
      </x:c>
      <x:c r="B3360" s="101"/>
      <x:c r="C3360" s="112">
        <x:v>1.04</x:v>
      </x:c>
      <x:c r="D3360" s="103" t="s">
        <x:v>250</x:v>
      </x:c>
      <x:c r="E3360" s="104"/>
      <x:c r="F3360" s="104"/>
      <x:c r="G3360" s="104">
        <x:f>G3353</x:f>
        <x:v>189749</x:v>
      </x:c>
      <x:c r="H3360" s="104">
        <x:f>INT(C3360*G3360)</x:f>
        <x:v>197338</x:v>
      </x:c>
      <x:c r="I3360" s="104"/>
      <x:c r="J3360" s="104"/>
      <x:c r="K3360" s="104">
        <x:f t="shared" si="534"/>
        <x:v>189749</x:v>
      </x:c>
      <x:c r="L3360" s="104">
        <x:f t="shared" si="534"/>
        <x:v>197338</x:v>
      </x:c>
      <x:c r="M3360" s="104"/>
      <x:c r="N3360" s="100"/>
    </x:row>
    <x:row r="3361" spans="1:14" s="5" customFormat="1" ht="19.5" customHeight="1">
      <x:c r="A3361" s="101" t="s">
        <x:v>378</x:v>
      </x:c>
      <x:c r="B3361" s="101" t="s">
        <x:v>649</x:v>
      </x:c>
      <x:c r="C3361" s="112">
        <x:v>1</x:v>
      </x:c>
      <x:c r="D3361" s="103" t="s">
        <x:v>196</x:v>
      </x:c>
      <x:c r="E3361" s="104"/>
      <x:c r="F3361" s="104"/>
      <x:c r="G3361" s="104"/>
      <x:c r="H3361" s="104"/>
      <x:c r="I3361" s="104">
        <x:f>INT(H3360*3%)</x:f>
        <x:v>5920</x:v>
      </x:c>
      <x:c r="J3361" s="104">
        <x:f>INT(C3361*I3361)</x:f>
        <x:v>5920</x:v>
      </x:c>
      <x:c r="K3361" s="104">
        <x:f t="shared" si="534"/>
        <x:v>5920</x:v>
      </x:c>
      <x:c r="L3361" s="104">
        <x:f t="shared" si="534"/>
        <x:v>5920</x:v>
      </x:c>
      <x:c r="M3361" s="104"/>
      <x:c r="N3361" s="100"/>
    </x:row>
    <x:row r="3362" spans="1:14" s="5" customFormat="1" ht="19.5" customHeight="1">
      <x:c r="A3362" s="101" t="s">
        <x:v>58</x:v>
      </x:c>
      <x:c r="B3362" s="101" t="s">
        <x:v>554</x:v>
      </x:c>
      <x:c r="C3362" s="112">
        <x:v>0.68400000000000005</x:v>
      </x:c>
      <x:c r="D3362" s="103" t="s">
        <x:v>220</x:v>
      </x:c>
      <x:c r="E3362" s="104">
        <x:f>E3355</x:f>
        <x:v>21468</x:v>
      </x:c>
      <x:c r="F3362" s="104">
        <x:f>INT(C3362*E3362)</x:f>
        <x:v>14684</x:v>
      </x:c>
      <x:c r="G3362" s="104">
        <x:f>G3355</x:f>
        <x:v>47849</x:v>
      </x:c>
      <x:c r="H3362" s="104">
        <x:f>INT(C3362*G3362)</x:f>
        <x:v>32728</x:v>
      </x:c>
      <x:c r="I3362" s="104">
        <x:f>I3355</x:f>
        <x:v>22383</x:v>
      </x:c>
      <x:c r="J3362" s="104">
        <x:f>INT(C3362*I3362)</x:f>
        <x:v>15309</x:v>
      </x:c>
      <x:c r="K3362" s="104">
        <x:f t="shared" si="534"/>
        <x:v>91700</x:v>
      </x:c>
      <x:c r="L3362" s="104">
        <x:f t="shared" si="534"/>
        <x:v>62721</x:v>
      </x:c>
      <x:c r="M3362" s="104"/>
      <x:c r="N3362" s="100"/>
    </x:row>
    <x:row r="3363" spans="1:14" s="5" customFormat="1" ht="19.5" customHeight="1">
      <x:c r="A3363" s="101" t="s">
        <x:v>533</x:v>
      </x:c>
      <x:c r="B3363" s="101"/>
      <x:c r="C3363" s="102"/>
      <x:c r="D3363" s="103"/>
      <x:c r="E3363" s="104"/>
      <x:c r="F3363" s="104">
        <x:f>SUM(F3359:F3362)</x:f>
        <x:v>59684</x:v>
      </x:c>
      <x:c r="G3363" s="104"/>
      <x:c r="H3363" s="104">
        <x:f>SUM(H3359:H3362)</x:f>
        <x:v>230066</x:v>
      </x:c>
      <x:c r="I3363" s="104"/>
      <x:c r="J3363" s="104">
        <x:f>SUM(J3359:J3362)</x:f>
        <x:v>21229</x:v>
      </x:c>
      <x:c r="K3363" s="104"/>
      <x:c r="L3363" s="104">
        <x:f>SUM(F3363,H3363,J3363)</x:f>
        <x:v>310979</x:v>
      </x:c>
      <x:c r="M3363" s="104"/>
      <x:c r="N3363" s="100"/>
    </x:row>
    <x:row r="3364" spans="1:14" s="5" customFormat="1" ht="19.5" customHeight="1">
      <x:c r="A3364" s="105"/>
      <x:c r="B3364" s="105"/>
      <x:c r="C3364" s="106"/>
      <x:c r="D3364" s="107"/>
      <x:c r="E3364" s="108"/>
      <x:c r="F3364" s="108"/>
      <x:c r="G3364" s="108"/>
      <x:c r="H3364" s="108"/>
      <x:c r="I3364" s="108"/>
      <x:c r="J3364" s="108"/>
      <x:c r="K3364" s="108"/>
      <x:c r="L3364" s="108"/>
      <x:c r="M3364" s="108"/>
      <x:c r="N3364" s="100"/>
    </x:row>
    <x:row r="3365" spans="1:14" s="5" customFormat="1" ht="26.25" customHeight="1">
      <x:c r="A3365" s="113" t="s">
        <x:v>1363</x:v>
      </x:c>
      <x:c r="B3365" s="96" t="str">
        <x:f>일위대가목록표!C342</x:f>
        <x:v>20톤미만, 4목</x:v>
      </x:c>
      <x:c r="C3365" s="97"/>
      <x:c r="D3365" s="98" t="s">
        <x:v>160</x:v>
      </x:c>
      <x:c r="E3365" s="99"/>
      <x:c r="F3365" s="99"/>
      <x:c r="G3365" s="99"/>
      <x:c r="H3365" s="99"/>
      <x:c r="I3365" s="99"/>
      <x:c r="J3365" s="99"/>
      <x:c r="K3365" s="99"/>
      <x:c r="L3365" s="99"/>
      <x:c r="M3365" s="99"/>
      <x:c r="N3365" s="100"/>
    </x:row>
    <x:row r="3366" spans="1:14" s="5" customFormat="1" ht="19.5" customHeight="1">
      <x:c r="A3366" s="101" t="s">
        <x:v>154</x:v>
      </x:c>
      <x:c r="B3366" s="119" t="s">
        <x:v>1437</x:v>
      </x:c>
      <x:c r="C3366" s="112">
        <x:v>1</x:v>
      </x:c>
      <x:c r="D3366" s="103" t="s">
        <x:v>305</x:v>
      </x:c>
      <x:c r="E3366" s="104">
        <x:f>E3359</x:f>
        <x:v>45000</x:v>
      </x:c>
      <x:c r="F3366" s="104">
        <x:f>INT(C3366*E3366)</x:f>
        <x:v>45000</x:v>
      </x:c>
      <x:c r="G3366" s="104"/>
      <x:c r="H3366" s="104"/>
      <x:c r="I3366" s="104"/>
      <x:c r="J3366" s="104"/>
      <x:c r="K3366" s="104">
        <x:f t="shared" ref="K3366:L3369" si="535">SUM(E3366,G3366,I3366)</x:f>
        <x:v>45000</x:v>
      </x:c>
      <x:c r="L3366" s="104">
        <x:f t="shared" si="535"/>
        <x:v>45000</x:v>
      </x:c>
      <x:c r="M3366" s="104"/>
      <x:c r="N3366" s="100"/>
    </x:row>
    <x:row r="3367" spans="1:14" s="5" customFormat="1" ht="19.5" customHeight="1">
      <x:c r="A3367" s="101" t="s">
        <x:v>153</x:v>
      </x:c>
      <x:c r="B3367" s="101"/>
      <x:c r="C3367" s="112">
        <x:v>0.96799999999999997</x:v>
      </x:c>
      <x:c r="D3367" s="103" t="s">
        <x:v>250</x:v>
      </x:c>
      <x:c r="E3367" s="104"/>
      <x:c r="F3367" s="104"/>
      <x:c r="G3367" s="104">
        <x:f>G3360</x:f>
        <x:v>189749</x:v>
      </x:c>
      <x:c r="H3367" s="104">
        <x:f>INT(C3367*G3367)</x:f>
        <x:v>183677</x:v>
      </x:c>
      <x:c r="I3367" s="104"/>
      <x:c r="J3367" s="104"/>
      <x:c r="K3367" s="104">
        <x:f t="shared" si="535"/>
        <x:v>189749</x:v>
      </x:c>
      <x:c r="L3367" s="104">
        <x:f t="shared" si="535"/>
        <x:v>183677</x:v>
      </x:c>
      <x:c r="M3367" s="104"/>
      <x:c r="N3367" s="100"/>
    </x:row>
    <x:row r="3368" spans="1:14" s="5" customFormat="1" ht="19.5" customHeight="1">
      <x:c r="A3368" s="101" t="s">
        <x:v>378</x:v>
      </x:c>
      <x:c r="B3368" s="101" t="s">
        <x:v>649</x:v>
      </x:c>
      <x:c r="C3368" s="112">
        <x:v>1</x:v>
      </x:c>
      <x:c r="D3368" s="103" t="s">
        <x:v>196</x:v>
      </x:c>
      <x:c r="E3368" s="104"/>
      <x:c r="F3368" s="104"/>
      <x:c r="G3368" s="104"/>
      <x:c r="H3368" s="104"/>
      <x:c r="I3368" s="104">
        <x:f>INT(H3367*3%)</x:f>
        <x:v>5510</x:v>
      </x:c>
      <x:c r="J3368" s="104">
        <x:f>INT(C3368*I3368)</x:f>
        <x:v>5510</x:v>
      </x:c>
      <x:c r="K3368" s="104">
        <x:f t="shared" si="535"/>
        <x:v>5510</x:v>
      </x:c>
      <x:c r="L3368" s="104">
        <x:f t="shared" si="535"/>
        <x:v>5510</x:v>
      </x:c>
      <x:c r="M3368" s="104"/>
      <x:c r="N3368" s="100"/>
    </x:row>
    <x:row r="3369" spans="1:14" s="5" customFormat="1" ht="19.5" customHeight="1">
      <x:c r="A3369" s="101" t="s">
        <x:v>58</x:v>
      </x:c>
      <x:c r="B3369" s="101" t="s">
        <x:v>554</x:v>
      </x:c>
      <x:c r="C3369" s="112">
        <x:v>0.65700000000000003</x:v>
      </x:c>
      <x:c r="D3369" s="103" t="s">
        <x:v>220</x:v>
      </x:c>
      <x:c r="E3369" s="104">
        <x:f>E3362</x:f>
        <x:v>21468</x:v>
      </x:c>
      <x:c r="F3369" s="104">
        <x:f>INT(C3369*E3369)</x:f>
        <x:v>14104</x:v>
      </x:c>
      <x:c r="G3369" s="104">
        <x:f>G3362</x:f>
        <x:v>47849</x:v>
      </x:c>
      <x:c r="H3369" s="104">
        <x:f>INT(C3369*G3369)</x:f>
        <x:v>31436</x:v>
      </x:c>
      <x:c r="I3369" s="104">
        <x:f>I3362</x:f>
        <x:v>22383</x:v>
      </x:c>
      <x:c r="J3369" s="104">
        <x:f>INT(C3369*I3369)</x:f>
        <x:v>14705</x:v>
      </x:c>
      <x:c r="K3369" s="104">
        <x:f t="shared" si="535"/>
        <x:v>91700</x:v>
      </x:c>
      <x:c r="L3369" s="104">
        <x:f t="shared" si="535"/>
        <x:v>60245</x:v>
      </x:c>
      <x:c r="M3369" s="104"/>
      <x:c r="N3369" s="100"/>
    </x:row>
    <x:row r="3370" spans="1:14" s="5" customFormat="1" ht="19.5" customHeight="1">
      <x:c r="A3370" s="101" t="s">
        <x:v>533</x:v>
      </x:c>
      <x:c r="B3370" s="101"/>
      <x:c r="C3370" s="102"/>
      <x:c r="D3370" s="103"/>
      <x:c r="E3370" s="104"/>
      <x:c r="F3370" s="104">
        <x:f>SUM(F3366:F3369)</x:f>
        <x:v>59104</x:v>
      </x:c>
      <x:c r="G3370" s="104"/>
      <x:c r="H3370" s="104">
        <x:f>SUM(H3366:H3369)</x:f>
        <x:v>215113</x:v>
      </x:c>
      <x:c r="I3370" s="104"/>
      <x:c r="J3370" s="104">
        <x:f>SUM(J3366:J3369)</x:f>
        <x:v>20215</x:v>
      </x:c>
      <x:c r="K3370" s="104"/>
      <x:c r="L3370" s="104">
        <x:f>SUM(F3370,H3370,J3370)</x:f>
        <x:v>294432</x:v>
      </x:c>
      <x:c r="M3370" s="104"/>
      <x:c r="N3370" s="100"/>
    </x:row>
    <x:row r="3371" spans="1:14" s="5" customFormat="1" ht="19.5" customHeight="1">
      <x:c r="A3371" s="105"/>
      <x:c r="B3371" s="105"/>
      <x:c r="C3371" s="106"/>
      <x:c r="D3371" s="107"/>
      <x:c r="E3371" s="108"/>
      <x:c r="F3371" s="108"/>
      <x:c r="G3371" s="108"/>
      <x:c r="H3371" s="108"/>
      <x:c r="I3371" s="108"/>
      <x:c r="J3371" s="108"/>
      <x:c r="K3371" s="108"/>
      <x:c r="L3371" s="108"/>
      <x:c r="M3371" s="108"/>
      <x:c r="N3371" s="100"/>
    </x:row>
    <x:row r="3372" spans="1:14" s="5" customFormat="1" ht="26.25" customHeight="1">
      <x:c r="A3372" s="113" t="s">
        <x:v>1</x:v>
      </x:c>
      <x:c r="B3372" s="96" t="str">
        <x:f>일위대가목록표!C343</x:f>
        <x:v>20톤이상, 4목</x:v>
      </x:c>
      <x:c r="C3372" s="97"/>
      <x:c r="D3372" s="98" t="s">
        <x:v>160</x:v>
      </x:c>
      <x:c r="E3372" s="99"/>
      <x:c r="F3372" s="99"/>
      <x:c r="G3372" s="99"/>
      <x:c r="H3372" s="99"/>
      <x:c r="I3372" s="99"/>
      <x:c r="J3372" s="99"/>
      <x:c r="K3372" s="99"/>
      <x:c r="L3372" s="99"/>
      <x:c r="M3372" s="99"/>
      <x:c r="N3372" s="100"/>
    </x:row>
    <x:row r="3373" spans="1:14" s="5" customFormat="1" ht="19.5" customHeight="1">
      <x:c r="A3373" s="101" t="s">
        <x:v>154</x:v>
      </x:c>
      <x:c r="B3373" s="119" t="s">
        <x:v>1437</x:v>
      </x:c>
      <x:c r="C3373" s="112">
        <x:v>1</x:v>
      </x:c>
      <x:c r="D3373" s="103" t="s">
        <x:v>305</x:v>
      </x:c>
      <x:c r="E3373" s="104">
        <x:f>E3366</x:f>
        <x:v>45000</x:v>
      </x:c>
      <x:c r="F3373" s="104">
        <x:f>INT(C3373*E3373)</x:f>
        <x:v>45000</x:v>
      </x:c>
      <x:c r="G3373" s="104"/>
      <x:c r="H3373" s="104"/>
      <x:c r="I3373" s="104"/>
      <x:c r="J3373" s="104"/>
      <x:c r="K3373" s="104">
        <x:f t="shared" ref="K3373:L3376" si="536">SUM(E3373,G3373,I3373)</x:f>
        <x:v>45000</x:v>
      </x:c>
      <x:c r="L3373" s="104">
        <x:f t="shared" si="536"/>
        <x:v>45000</x:v>
      </x:c>
      <x:c r="M3373" s="104"/>
      <x:c r="N3373" s="100"/>
    </x:row>
    <x:row r="3374" spans="1:14" s="5" customFormat="1" ht="19.5" customHeight="1">
      <x:c r="A3374" s="101" t="s">
        <x:v>153</x:v>
      </x:c>
      <x:c r="B3374" s="101"/>
      <x:c r="C3374" s="112">
        <x:v>0.83599999999999997</x:v>
      </x:c>
      <x:c r="D3374" s="103" t="s">
        <x:v>250</x:v>
      </x:c>
      <x:c r="E3374" s="104"/>
      <x:c r="F3374" s="104"/>
      <x:c r="G3374" s="104">
        <x:f>G3367</x:f>
        <x:v>189749</x:v>
      </x:c>
      <x:c r="H3374" s="104">
        <x:f>INT(C3374*G3374)</x:f>
        <x:v>158630</x:v>
      </x:c>
      <x:c r="I3374" s="104"/>
      <x:c r="J3374" s="104"/>
      <x:c r="K3374" s="104">
        <x:f t="shared" si="536"/>
        <x:v>189749</x:v>
      </x:c>
      <x:c r="L3374" s="104">
        <x:f t="shared" si="536"/>
        <x:v>158630</x:v>
      </x:c>
      <x:c r="M3374" s="104"/>
      <x:c r="N3374" s="100"/>
    </x:row>
    <x:row r="3375" spans="1:14" s="5" customFormat="1" ht="19.5" customHeight="1">
      <x:c r="A3375" s="101" t="s">
        <x:v>378</x:v>
      </x:c>
      <x:c r="B3375" s="101" t="s">
        <x:v>649</x:v>
      </x:c>
      <x:c r="C3375" s="112">
        <x:v>1</x:v>
      </x:c>
      <x:c r="D3375" s="103" t="s">
        <x:v>196</x:v>
      </x:c>
      <x:c r="E3375" s="104"/>
      <x:c r="F3375" s="104"/>
      <x:c r="G3375" s="104"/>
      <x:c r="H3375" s="104"/>
      <x:c r="I3375" s="104">
        <x:f>INT(H3374*3%)</x:f>
        <x:v>4758</x:v>
      </x:c>
      <x:c r="J3375" s="104">
        <x:f>INT(C3375*I3375)</x:f>
        <x:v>4758</x:v>
      </x:c>
      <x:c r="K3375" s="104">
        <x:f t="shared" si="536"/>
        <x:v>4758</x:v>
      </x:c>
      <x:c r="L3375" s="104">
        <x:f t="shared" si="536"/>
        <x:v>4758</x:v>
      </x:c>
      <x:c r="M3375" s="104"/>
      <x:c r="N3375" s="100"/>
    </x:row>
    <x:row r="3376" spans="1:14" s="5" customFormat="1" ht="19.5" customHeight="1">
      <x:c r="A3376" s="101" t="s">
        <x:v>58</x:v>
      </x:c>
      <x:c r="B3376" s="101" t="s">
        <x:v>554</x:v>
      </x:c>
      <x:c r="C3376" s="112">
        <x:v>0.68400000000000005</x:v>
      </x:c>
      <x:c r="D3376" s="103" t="s">
        <x:v>220</x:v>
      </x:c>
      <x:c r="E3376" s="104">
        <x:f>E3369</x:f>
        <x:v>21468</x:v>
      </x:c>
      <x:c r="F3376" s="104">
        <x:f>INT(C3376*E3376)</x:f>
        <x:v>14684</x:v>
      </x:c>
      <x:c r="G3376" s="104">
        <x:f>G3369</x:f>
        <x:v>47849</x:v>
      </x:c>
      <x:c r="H3376" s="104">
        <x:f>INT(C3376*G3376)</x:f>
        <x:v>32728</x:v>
      </x:c>
      <x:c r="I3376" s="104">
        <x:f>I3369</x:f>
        <x:v>22383</x:v>
      </x:c>
      <x:c r="J3376" s="104">
        <x:f>INT(C3376*I3376)</x:f>
        <x:v>15309</x:v>
      </x:c>
      <x:c r="K3376" s="104">
        <x:f t="shared" si="536"/>
        <x:v>91700</x:v>
      </x:c>
      <x:c r="L3376" s="104">
        <x:f t="shared" si="536"/>
        <x:v>62721</x:v>
      </x:c>
      <x:c r="M3376" s="104"/>
      <x:c r="N3376" s="100"/>
    </x:row>
    <x:row r="3377" spans="1:14" s="5" customFormat="1" ht="19.5" customHeight="1">
      <x:c r="A3377" s="101" t="s">
        <x:v>533</x:v>
      </x:c>
      <x:c r="B3377" s="101"/>
      <x:c r="C3377" s="102"/>
      <x:c r="D3377" s="103"/>
      <x:c r="E3377" s="104"/>
      <x:c r="F3377" s="104">
        <x:f>SUM(F3373:F3376)</x:f>
        <x:v>59684</x:v>
      </x:c>
      <x:c r="G3377" s="104"/>
      <x:c r="H3377" s="104">
        <x:f>SUM(H3373:H3376)</x:f>
        <x:v>191358</x:v>
      </x:c>
      <x:c r="I3377" s="104"/>
      <x:c r="J3377" s="104">
        <x:f>SUM(J3373:J3376)</x:f>
        <x:v>20067</x:v>
      </x:c>
      <x:c r="K3377" s="104"/>
      <x:c r="L3377" s="104">
        <x:f>SUM(F3377,H3377,J3377)</x:f>
        <x:v>271109</x:v>
      </x:c>
      <x:c r="M3377" s="104"/>
      <x:c r="N3377" s="100"/>
    </x:row>
    <x:row r="3378" spans="1:14" s="5" customFormat="1" ht="19.5" customHeight="1">
      <x:c r="A3378" s="105"/>
      <x:c r="B3378" s="105"/>
      <x:c r="C3378" s="106"/>
      <x:c r="D3378" s="107"/>
      <x:c r="E3378" s="108"/>
      <x:c r="F3378" s="108"/>
      <x:c r="G3378" s="108"/>
      <x:c r="H3378" s="108"/>
      <x:c r="I3378" s="108"/>
      <x:c r="J3378" s="108"/>
      <x:c r="K3378" s="108"/>
      <x:c r="L3378" s="108"/>
      <x:c r="M3378" s="108"/>
      <x:c r="N3378" s="100"/>
    </x:row>
    <x:row r="3379" spans="1:14" s="5" customFormat="1" ht="19.5" customHeight="1">
      <x:c r="A3379" s="113" t="s">
        <x:v>1494</x:v>
      </x:c>
      <x:c r="B3379" s="96" t="str">
        <x:f>일위대가목록표!C344</x:f>
        <x:v>0~1m, 기계 90%+인력 10%</x:v>
      </x:c>
      <x:c r="C3379" s="97"/>
      <x:c r="D3379" s="98" t="str">
        <x:f>일위대가목록표!E344</x:f>
        <x:v>㎥</x:v>
      </x:c>
      <x:c r="E3379" s="99"/>
      <x:c r="F3379" s="99"/>
      <x:c r="G3379" s="99"/>
      <x:c r="H3379" s="99"/>
      <x:c r="I3379" s="99"/>
      <x:c r="J3379" s="99"/>
      <x:c r="K3379" s="99"/>
      <x:c r="L3379" s="99"/>
      <x:c r="M3379" s="99"/>
      <x:c r="N3379" s="100"/>
    </x:row>
    <x:row r="3380" spans="1:14" s="5" customFormat="1" ht="19.5" customHeight="1">
      <x:c r="A3380" s="101" t="s">
        <x:v>610</x:v>
      </x:c>
      <x:c r="B3380" s="119"/>
      <x:c r="C3380" s="112">
        <x:v>1</x:v>
      </x:c>
      <x:c r="D3380" s="103" t="s">
        <x:v>303</x:v>
      </x:c>
      <x:c r="E3380" s="104"/>
      <x:c r="F3380" s="104"/>
      <x:c r="G3380" s="104">
        <x:v>3291</x:v>
      </x:c>
      <x:c r="H3380" s="104">
        <x:f>INT(C3380*G3380)</x:f>
        <x:v>3291</x:v>
      </x:c>
      <x:c r="I3380" s="104">
        <x:v>636</x:v>
      </x:c>
      <x:c r="J3380" s="104">
        <x:f>INT(C3380*I3380)</x:f>
        <x:v>636</x:v>
      </x:c>
      <x:c r="K3380" s="104">
        <x:f>SUM(E3380,G3380,I3380)</x:f>
        <x:v>3927</x:v>
      </x:c>
      <x:c r="L3380" s="104">
        <x:f>SUM(F3380,H3380,J3380)</x:f>
        <x:v>3927</x:v>
      </x:c>
      <x:c r="M3380" s="104"/>
      <x:c r="N3380" s="100"/>
    </x:row>
    <x:row r="3381" spans="1:14" s="5" customFormat="1" ht="19.5" customHeight="1">
      <x:c r="A3381" s="101" t="s">
        <x:v>533</x:v>
      </x:c>
      <x:c r="B3381" s="101"/>
      <x:c r="C3381" s="102"/>
      <x:c r="D3381" s="103"/>
      <x:c r="E3381" s="104"/>
      <x:c r="F3381" s="104">
        <x:f>SUM(F3380:F3380)</x:f>
        <x:v>0</x:v>
      </x:c>
      <x:c r="G3381" s="104"/>
      <x:c r="H3381" s="104">
        <x:f>SUM(H3380:H3380)</x:f>
        <x:v>3291</x:v>
      </x:c>
      <x:c r="I3381" s="104"/>
      <x:c r="J3381" s="104">
        <x:f>SUM(J3380:J3380)</x:f>
        <x:v>636</x:v>
      </x:c>
      <x:c r="K3381" s="104"/>
      <x:c r="L3381" s="104">
        <x:f>SUM(F3381,H3381,J3381)</x:f>
        <x:v>3927</x:v>
      </x:c>
      <x:c r="M3381" s="104"/>
      <x:c r="N3381" s="100"/>
    </x:row>
    <x:row r="3382" spans="1:14" s="5" customFormat="1" ht="19.5" customHeight="1">
      <x:c r="A3382" s="105"/>
      <x:c r="B3382" s="105"/>
      <x:c r="C3382" s="106"/>
      <x:c r="D3382" s="107"/>
      <x:c r="E3382" s="108"/>
      <x:c r="F3382" s="108"/>
      <x:c r="G3382" s="108"/>
      <x:c r="H3382" s="108"/>
      <x:c r="I3382" s="108"/>
      <x:c r="J3382" s="108"/>
      <x:c r="K3382" s="108"/>
      <x:c r="L3382" s="108"/>
      <x:c r="M3382" s="108"/>
      <x:c r="N3382" s="100"/>
    </x:row>
    <x:row r="3383" spans="1:14" s="5" customFormat="1" ht="19.5" customHeight="1">
      <x:c r="A3383" s="113" t="s">
        <x:v>1430</x:v>
      </x:c>
      <x:c r="B3383" s="96" t="str">
        <x:f>일위대가목록표!C345</x:f>
        <x:v>토사, 현장내</x:v>
      </x:c>
      <x:c r="C3383" s="97"/>
      <x:c r="D3383" s="98" t="s">
        <x:v>303</x:v>
      </x:c>
      <x:c r="E3383" s="99"/>
      <x:c r="F3383" s="99"/>
      <x:c r="G3383" s="99"/>
      <x:c r="H3383" s="99"/>
      <x:c r="I3383" s="99"/>
      <x:c r="J3383" s="99"/>
      <x:c r="K3383" s="99"/>
      <x:c r="L3383" s="99"/>
      <x:c r="M3383" s="99"/>
      <x:c r="N3383" s="100"/>
    </x:row>
    <x:row r="3384" spans="1:14" s="5" customFormat="1" ht="19.5" customHeight="1">
      <x:c r="A3384" s="101" t="s">
        <x:v>610</x:v>
      </x:c>
      <x:c r="B3384" s="119"/>
      <x:c r="C3384" s="112">
        <x:v>1</x:v>
      </x:c>
      <x:c r="D3384" s="103" t="s">
        <x:v>303</x:v>
      </x:c>
      <x:c r="E3384" s="104"/>
      <x:c r="F3384" s="104"/>
      <x:c r="G3384" s="104">
        <x:v>228</x:v>
      </x:c>
      <x:c r="H3384" s="104">
        <x:f>INT(C3384*G3384)</x:f>
        <x:v>228</x:v>
      </x:c>
      <x:c r="I3384" s="104">
        <x:v>463</x:v>
      </x:c>
      <x:c r="J3384" s="104">
        <x:f>INT(C3384*I3384)</x:f>
        <x:v>463</x:v>
      </x:c>
      <x:c r="K3384" s="104">
        <x:f>SUM(E3384,G3384,I3384)</x:f>
        <x:v>691</x:v>
      </x:c>
      <x:c r="L3384" s="104">
        <x:f>SUM(F3384,H3384,J3384)</x:f>
        <x:v>691</x:v>
      </x:c>
      <x:c r="M3384" s="104"/>
      <x:c r="N3384" s="100"/>
    </x:row>
    <x:row r="3385" spans="1:14" s="5" customFormat="1" ht="19.5" customHeight="1">
      <x:c r="A3385" s="101" t="s">
        <x:v>533</x:v>
      </x:c>
      <x:c r="B3385" s="101"/>
      <x:c r="C3385" s="102"/>
      <x:c r="D3385" s="103"/>
      <x:c r="E3385" s="104"/>
      <x:c r="F3385" s="104">
        <x:f>SUM(F3384:F3384)</x:f>
        <x:v>0</x:v>
      </x:c>
      <x:c r="G3385" s="104"/>
      <x:c r="H3385" s="104">
        <x:f>SUM(H3384:H3384)</x:f>
        <x:v>228</x:v>
      </x:c>
      <x:c r="I3385" s="104"/>
      <x:c r="J3385" s="104">
        <x:f>SUM(J3384:J3384)</x:f>
        <x:v>463</x:v>
      </x:c>
      <x:c r="K3385" s="104"/>
      <x:c r="L3385" s="104">
        <x:f>SUM(F3385,H3385,J3385)</x:f>
        <x:v>691</x:v>
      </x:c>
      <x:c r="M3385" s="104"/>
      <x:c r="N3385" s="100"/>
    </x:row>
    <x:row r="3386" spans="1:14" s="5" customFormat="1" ht="19.5" customHeight="1">
      <x:c r="A3386" s="105"/>
      <x:c r="B3386" s="105"/>
      <x:c r="C3386" s="106"/>
      <x:c r="D3386" s="107"/>
      <x:c r="E3386" s="108"/>
      <x:c r="F3386" s="108"/>
      <x:c r="G3386" s="108"/>
      <x:c r="H3386" s="108"/>
      <x:c r="I3386" s="108"/>
      <x:c r="J3386" s="108"/>
      <x:c r="K3386" s="108"/>
      <x:c r="L3386" s="108"/>
      <x:c r="M3386" s="108"/>
      <x:c r="N3386" s="100"/>
    </x:row>
    <x:row r="3387" spans="1:14" s="5" customFormat="1" ht="26.25" customHeight="1">
      <x:c r="A3387" s="113" t="s">
        <x:v>941</x:v>
      </x:c>
      <x:c r="B3387" s="96" t="str">
        <x:f>일위대가목록표!C346</x:f>
        <x:v>기계(대형장비)</x:v>
      </x:c>
      <x:c r="C3387" s="97"/>
      <x:c r="D3387" s="98" t="s">
        <x:v>303</x:v>
      </x:c>
      <x:c r="E3387" s="99"/>
      <x:c r="F3387" s="99"/>
      <x:c r="G3387" s="99"/>
      <x:c r="H3387" s="99"/>
      <x:c r="I3387" s="99"/>
      <x:c r="J3387" s="99"/>
      <x:c r="K3387" s="99"/>
      <x:c r="L3387" s="99"/>
      <x:c r="M3387" s="99"/>
      <x:c r="N3387" s="100"/>
    </x:row>
    <x:row r="3388" spans="1:14" s="5" customFormat="1" ht="19.5" customHeight="1">
      <x:c r="A3388" s="101" t="s">
        <x:v>610</x:v>
      </x:c>
      <x:c r="B3388" s="119"/>
      <x:c r="C3388" s="112">
        <x:v>1</x:v>
      </x:c>
      <x:c r="D3388" s="103" t="s">
        <x:v>303</x:v>
      </x:c>
      <x:c r="E3388" s="104"/>
      <x:c r="F3388" s="104"/>
      <x:c r="G3388" s="104">
        <x:v>3926</x:v>
      </x:c>
      <x:c r="H3388" s="104">
        <x:f>INT(C3388*G3388)</x:f>
        <x:v>3926</x:v>
      </x:c>
      <x:c r="I3388" s="104">
        <x:v>1765</x:v>
      </x:c>
      <x:c r="J3388" s="104">
        <x:f>INT(C3388*I3388)</x:f>
        <x:v>1765</x:v>
      </x:c>
      <x:c r="K3388" s="104">
        <x:f>SUM(E3388,G3388,I3388)</x:f>
        <x:v>5691</x:v>
      </x:c>
      <x:c r="L3388" s="104">
        <x:f>SUM(F3388,H3388,J3388)</x:f>
        <x:v>5691</x:v>
      </x:c>
      <x:c r="M3388" s="104"/>
      <x:c r="N3388" s="100"/>
    </x:row>
    <x:row r="3389" spans="1:14" s="5" customFormat="1" ht="19.5" customHeight="1">
      <x:c r="A3389" s="101" t="s">
        <x:v>533</x:v>
      </x:c>
      <x:c r="B3389" s="101"/>
      <x:c r="C3389" s="102"/>
      <x:c r="D3389" s="103"/>
      <x:c r="E3389" s="104"/>
      <x:c r="F3389" s="104">
        <x:f>SUM(F3388:F3388)</x:f>
        <x:v>0</x:v>
      </x:c>
      <x:c r="G3389" s="104"/>
      <x:c r="H3389" s="104">
        <x:f>SUM(H3388:H3388)</x:f>
        <x:v>3926</x:v>
      </x:c>
      <x:c r="I3389" s="104"/>
      <x:c r="J3389" s="104">
        <x:f>SUM(J3388:J3388)</x:f>
        <x:v>1765</x:v>
      </x:c>
      <x:c r="K3389" s="104"/>
      <x:c r="L3389" s="104">
        <x:f>SUM(F3389,H3389,J3389)</x:f>
        <x:v>5691</x:v>
      </x:c>
      <x:c r="M3389" s="104"/>
      <x:c r="N3389" s="100"/>
    </x:row>
    <x:row r="3390" spans="1:14" s="5" customFormat="1" ht="19.5" customHeight="1">
      <x:c r="A3390" s="105"/>
      <x:c r="B3390" s="105"/>
      <x:c r="C3390" s="106"/>
      <x:c r="D3390" s="107"/>
      <x:c r="E3390" s="108"/>
      <x:c r="F3390" s="108"/>
      <x:c r="G3390" s="108"/>
      <x:c r="H3390" s="108"/>
      <x:c r="I3390" s="108"/>
      <x:c r="J3390" s="108"/>
      <x:c r="K3390" s="108"/>
      <x:c r="L3390" s="108"/>
      <x:c r="M3390" s="108"/>
      <x:c r="N3390" s="100"/>
    </x:row>
    <x:row r="3391" spans="1:14" s="5" customFormat="1" ht="26.25" customHeight="1">
      <x:c r="A3391" s="113" t="s">
        <x:v>967</x:v>
      </x:c>
      <x:c r="B3391" s="96" t="str">
        <x:f>일위대가목록표!C347</x:f>
        <x:v>기계(소형장비)</x:v>
      </x:c>
      <x:c r="C3391" s="97"/>
      <x:c r="D3391" s="98" t="s">
        <x:v>303</x:v>
      </x:c>
      <x:c r="E3391" s="99"/>
      <x:c r="F3391" s="99"/>
      <x:c r="G3391" s="99"/>
      <x:c r="H3391" s="99"/>
      <x:c r="I3391" s="99"/>
      <x:c r="J3391" s="99"/>
      <x:c r="K3391" s="99"/>
      <x:c r="L3391" s="99"/>
      <x:c r="M3391" s="99"/>
      <x:c r="N3391" s="100"/>
    </x:row>
    <x:row r="3392" spans="1:14" s="5" customFormat="1" ht="19.5" customHeight="1">
      <x:c r="A3392" s="101" t="s">
        <x:v>610</x:v>
      </x:c>
      <x:c r="B3392" s="119" t="s">
        <x:v>881</x:v>
      </x:c>
      <x:c r="C3392" s="112">
        <x:v>1</x:v>
      </x:c>
      <x:c r="D3392" s="103" t="s">
        <x:v>303</x:v>
      </x:c>
      <x:c r="E3392" s="104"/>
      <x:c r="F3392" s="104"/>
      <x:c r="G3392" s="104">
        <x:v>6978</x:v>
      </x:c>
      <x:c r="H3392" s="104">
        <x:f>INT(C3392*G3392)</x:f>
        <x:v>6978</x:v>
      </x:c>
      <x:c r="I3392" s="104">
        <x:v>1532</x:v>
      </x:c>
      <x:c r="J3392" s="104">
        <x:f>INT(C3392*I3392)</x:f>
        <x:v>1532</x:v>
      </x:c>
      <x:c r="K3392" s="104">
        <x:f>SUM(E3392,G3392,I3392)</x:f>
        <x:v>8510</x:v>
      </x:c>
      <x:c r="L3392" s="104">
        <x:f>SUM(F3392,H3392,J3392)</x:f>
        <x:v>8510</x:v>
      </x:c>
      <x:c r="M3392" s="104"/>
      <x:c r="N3392" s="100"/>
    </x:row>
    <x:row r="3393" spans="1:14" s="5" customFormat="1" ht="19.5" customHeight="1">
      <x:c r="A3393" s="101" t="s">
        <x:v>533</x:v>
      </x:c>
      <x:c r="B3393" s="101"/>
      <x:c r="C3393" s="102"/>
      <x:c r="D3393" s="103"/>
      <x:c r="E3393" s="104"/>
      <x:c r="F3393" s="104">
        <x:f>SUM(F3392:F3392)</x:f>
        <x:v>0</x:v>
      </x:c>
      <x:c r="G3393" s="104"/>
      <x:c r="H3393" s="104">
        <x:f>SUM(H3392:H3392)</x:f>
        <x:v>6978</x:v>
      </x:c>
      <x:c r="I3393" s="104"/>
      <x:c r="J3393" s="104">
        <x:f>SUM(J3392:J3392)</x:f>
        <x:v>1532</x:v>
      </x:c>
      <x:c r="K3393" s="104"/>
      <x:c r="L3393" s="104">
        <x:f>SUM(F3393,H3393,J3393)</x:f>
        <x:v>8510</x:v>
      </x:c>
      <x:c r="M3393" s="104"/>
      <x:c r="N3393" s="100"/>
    </x:row>
    <x:row r="3394" spans="1:14" s="5" customFormat="1" ht="19.5" customHeight="1">
      <x:c r="A3394" s="105"/>
      <x:c r="B3394" s="105"/>
      <x:c r="C3394" s="106"/>
      <x:c r="D3394" s="107"/>
      <x:c r="E3394" s="108"/>
      <x:c r="F3394" s="108"/>
      <x:c r="G3394" s="108"/>
      <x:c r="H3394" s="108"/>
      <x:c r="I3394" s="108"/>
      <x:c r="J3394" s="108"/>
      <x:c r="K3394" s="108"/>
      <x:c r="L3394" s="108"/>
      <x:c r="M3394" s="108"/>
      <x:c r="N3394" s="100"/>
    </x:row>
    <x:row r="3395" spans="1:14" s="5" customFormat="1" ht="26.25" customHeight="1">
      <x:c r="A3395" s="113" t="s">
        <x:v>15</x:v>
      </x:c>
      <x:c r="B3395" s="96" t="str">
        <x:f>일위대가목록표!C348</x:f>
        <x:v>기계</x:v>
      </x:c>
      <x:c r="C3395" s="97"/>
      <x:c r="D3395" s="98" t="s">
        <x:v>303</x:v>
      </x:c>
      <x:c r="E3395" s="99"/>
      <x:c r="F3395" s="99"/>
      <x:c r="G3395" s="99"/>
      <x:c r="H3395" s="99"/>
      <x:c r="I3395" s="99"/>
      <x:c r="J3395" s="99"/>
      <x:c r="K3395" s="99"/>
      <x:c r="L3395" s="99"/>
      <x:c r="M3395" s="99"/>
      <x:c r="N3395" s="100"/>
    </x:row>
    <x:row r="3396" spans="1:14" s="5" customFormat="1" ht="19.5" customHeight="1">
      <x:c r="A3396" s="101" t="s">
        <x:v>610</x:v>
      </x:c>
      <x:c r="B3396" s="119"/>
      <x:c r="C3396" s="112">
        <x:v>1</x:v>
      </x:c>
      <x:c r="D3396" s="103" t="s">
        <x:v>303</x:v>
      </x:c>
      <x:c r="E3396" s="104"/>
      <x:c r="F3396" s="104"/>
      <x:c r="G3396" s="104">
        <x:v>384</x:v>
      </x:c>
      <x:c r="H3396" s="104">
        <x:f>INT(C3396*G3396)</x:f>
        <x:v>384</x:v>
      </x:c>
      <x:c r="I3396" s="104">
        <x:v>341</x:v>
      </x:c>
      <x:c r="J3396" s="104">
        <x:f>INT(C3396*I3396)</x:f>
        <x:v>341</x:v>
      </x:c>
      <x:c r="K3396" s="104">
        <x:f>SUM(E3396,G3396,I3396)</x:f>
        <x:v>725</x:v>
      </x:c>
      <x:c r="L3396" s="104">
        <x:f>SUM(F3396,H3396,J3396)</x:f>
        <x:v>725</x:v>
      </x:c>
      <x:c r="M3396" s="140"/>
      <x:c r="N3396" s="100"/>
    </x:row>
    <x:row r="3397" spans="1:14" s="5" customFormat="1" ht="19.5" customHeight="1">
      <x:c r="A3397" s="101" t="s">
        <x:v>533</x:v>
      </x:c>
      <x:c r="B3397" s="101"/>
      <x:c r="C3397" s="102"/>
      <x:c r="D3397" s="103"/>
      <x:c r="E3397" s="104"/>
      <x:c r="F3397" s="104">
        <x:f>SUM(F3396:F3396)</x:f>
        <x:v>0</x:v>
      </x:c>
      <x:c r="G3397" s="104"/>
      <x:c r="H3397" s="104">
        <x:f>SUM(H3396:H3396)</x:f>
        <x:v>384</x:v>
      </x:c>
      <x:c r="I3397" s="104"/>
      <x:c r="J3397" s="104">
        <x:f>SUM(J3396:J3396)</x:f>
        <x:v>341</x:v>
      </x:c>
      <x:c r="K3397" s="104"/>
      <x:c r="L3397" s="104">
        <x:f>SUM(F3397,H3397,J3397)</x:f>
        <x:v>725</x:v>
      </x:c>
      <x:c r="M3397" s="140"/>
      <x:c r="N3397" s="100"/>
    </x:row>
    <x:row r="3398" spans="1:14" s="5" customFormat="1" ht="19.5" customHeight="1">
      <x:c r="A3398" s="105"/>
      <x:c r="B3398" s="105"/>
      <x:c r="C3398" s="106"/>
      <x:c r="D3398" s="107"/>
      <x:c r="E3398" s="108"/>
      <x:c r="F3398" s="108"/>
      <x:c r="G3398" s="108"/>
      <x:c r="H3398" s="108"/>
      <x:c r="I3398" s="108"/>
      <x:c r="J3398" s="108"/>
      <x:c r="K3398" s="108"/>
      <x:c r="L3398" s="108"/>
      <x:c r="M3398" s="108"/>
      <x:c r="N3398" s="100"/>
    </x:row>
    <x:row r="3399" spans="1:14" s="5" customFormat="1" ht="21.75" customHeight="1">
      <x:c r="A3399" s="113" t="s">
        <x:v>1497</x:v>
      </x:c>
      <x:c r="B3399" s="96" t="str">
        <x:f>일위대가목록표!C349</x:f>
        <x:v>30kg이상,기계90%+인력10%</x:v>
      </x:c>
      <x:c r="C3399" s="97"/>
      <x:c r="D3399" s="98" t="s">
        <x:v>303</x:v>
      </x:c>
      <x:c r="E3399" s="99"/>
      <x:c r="F3399" s="99"/>
      <x:c r="G3399" s="99"/>
      <x:c r="H3399" s="99"/>
      <x:c r="I3399" s="99"/>
      <x:c r="J3399" s="99"/>
      <x:c r="K3399" s="99"/>
      <x:c r="L3399" s="99"/>
      <x:c r="M3399" s="99"/>
      <x:c r="N3399" s="100"/>
    </x:row>
    <x:row r="3400" spans="1:14" s="5" customFormat="1" ht="19.5" customHeight="1">
      <x:c r="A3400" s="101" t="s">
        <x:v>610</x:v>
      </x:c>
      <x:c r="B3400" s="119"/>
      <x:c r="C3400" s="112">
        <x:v>1</x:v>
      </x:c>
      <x:c r="D3400" s="103" t="s">
        <x:v>303</x:v>
      </x:c>
      <x:c r="E3400" s="104"/>
      <x:c r="F3400" s="104"/>
      <x:c r="G3400" s="104">
        <x:v>2449</x:v>
      </x:c>
      <x:c r="H3400" s="104">
        <x:f>INT(C3400*G3400)</x:f>
        <x:v>2449</x:v>
      </x:c>
      <x:c r="I3400" s="104">
        <x:v>861</x:v>
      </x:c>
      <x:c r="J3400" s="104">
        <x:f>INT(C3400*I3400)</x:f>
        <x:v>861</x:v>
      </x:c>
      <x:c r="K3400" s="104">
        <x:f>SUM(E3400,G3400,I3400)</x:f>
        <x:v>3310</x:v>
      </x:c>
      <x:c r="L3400" s="104">
        <x:f>SUM(F3400,H3400,J3400)</x:f>
        <x:v>3310</x:v>
      </x:c>
      <x:c r="M3400" s="104"/>
      <x:c r="N3400" s="100"/>
    </x:row>
    <x:row r="3401" spans="1:14" s="5" customFormat="1" ht="19.5" customHeight="1">
      <x:c r="A3401" s="101" t="s">
        <x:v>533</x:v>
      </x:c>
      <x:c r="B3401" s="119" t="s">
        <x:v>1080</x:v>
      </x:c>
      <x:c r="C3401" s="102"/>
      <x:c r="D3401" s="103"/>
      <x:c r="E3401" s="104"/>
      <x:c r="F3401" s="104">
        <x:f>SUM(F3400:F3400)</x:f>
        <x:v>0</x:v>
      </x:c>
      <x:c r="G3401" s="104"/>
      <x:c r="H3401" s="104">
        <x:f>SUM(H3400:H3400)</x:f>
        <x:v>2449</x:v>
      </x:c>
      <x:c r="I3401" s="104"/>
      <x:c r="J3401" s="104">
        <x:f>SUM(J3400:J3400)</x:f>
        <x:v>861</x:v>
      </x:c>
      <x:c r="K3401" s="104"/>
      <x:c r="L3401" s="104">
        <x:f>SUM(F3401,H3401,J3401)</x:f>
        <x:v>3310</x:v>
      </x:c>
      <x:c r="M3401" s="104"/>
      <x:c r="N3401" s="100"/>
    </x:row>
    <x:row r="3402" spans="1:14" s="5" customFormat="1" ht="19.5" customHeight="1">
      <x:c r="A3402" s="105"/>
      <x:c r="B3402" s="105"/>
      <x:c r="C3402" s="106"/>
      <x:c r="D3402" s="107"/>
      <x:c r="E3402" s="108"/>
      <x:c r="F3402" s="108"/>
      <x:c r="G3402" s="108"/>
      <x:c r="H3402" s="108"/>
      <x:c r="I3402" s="108"/>
      <x:c r="J3402" s="108"/>
      <x:c r="K3402" s="108"/>
      <x:c r="L3402" s="108"/>
      <x:c r="M3402" s="108"/>
      <x:c r="N3402" s="100"/>
    </x:row>
    <x:row r="3403" spans="1:14" s="5" customFormat="1" ht="30.75" customHeight="1">
      <x:c r="A3403" s="113" t="s">
        <x:v>37</x:v>
      </x:c>
      <x:c r="B3403" s="96" t="str">
        <x:f>일위대가목록표!C350</x:f>
        <x:v>150mm이하,기계90%+인력10%</x:v>
      </x:c>
      <x:c r="C3403" s="97"/>
      <x:c r="D3403" s="98" t="s">
        <x:v>303</x:v>
      </x:c>
      <x:c r="E3403" s="99"/>
      <x:c r="F3403" s="99"/>
      <x:c r="G3403" s="99"/>
      <x:c r="H3403" s="99"/>
      <x:c r="I3403" s="99"/>
      <x:c r="J3403" s="99"/>
      <x:c r="K3403" s="99"/>
      <x:c r="L3403" s="99"/>
      <x:c r="M3403" s="99"/>
      <x:c r="N3403" s="100"/>
    </x:row>
    <x:row r="3404" spans="1:14" s="5" customFormat="1" ht="19.5" customHeight="1">
      <x:c r="A3404" s="101" t="s">
        <x:v>610</x:v>
      </x:c>
      <x:c r="B3404" s="119" t="s">
        <x:v>1106</x:v>
      </x:c>
      <x:c r="C3404" s="112">
        <x:v>1</x:v>
      </x:c>
      <x:c r="D3404" s="103" t="s">
        <x:v>303</x:v>
      </x:c>
      <x:c r="E3404" s="104"/>
      <x:c r="F3404" s="104"/>
      <x:c r="G3404" s="104">
        <x:v>3798</x:v>
      </x:c>
      <x:c r="H3404" s="104">
        <x:f>INT(C3404*G3404)</x:f>
        <x:v>3798</x:v>
      </x:c>
      <x:c r="I3404" s="104">
        <x:v>892</x:v>
      </x:c>
      <x:c r="J3404" s="104">
        <x:v>851</x:v>
      </x:c>
      <x:c r="K3404" s="104">
        <x:f>SUM(E3404,G3404,I3404)</x:f>
        <x:v>4690</x:v>
      </x:c>
      <x:c r="L3404" s="104">
        <x:f>SUM(F3404,H3404,J3404)</x:f>
        <x:v>4649</x:v>
      </x:c>
      <x:c r="M3404" s="104"/>
      <x:c r="N3404" s="100"/>
    </x:row>
    <x:row r="3405" spans="1:14" s="5" customFormat="1" ht="19.5" customHeight="1">
      <x:c r="A3405" s="101" t="s">
        <x:v>533</x:v>
      </x:c>
      <x:c r="B3405" s="101"/>
      <x:c r="C3405" s="102"/>
      <x:c r="D3405" s="103"/>
      <x:c r="E3405" s="104"/>
      <x:c r="F3405" s="104">
        <x:f>SUM(F3404:F3404)</x:f>
        <x:v>0</x:v>
      </x:c>
      <x:c r="G3405" s="104"/>
      <x:c r="H3405" s="104">
        <x:f>SUM(H3404:H3404)</x:f>
        <x:v>3798</x:v>
      </x:c>
      <x:c r="I3405" s="104"/>
      <x:c r="J3405" s="104">
        <x:f>SUM(J3404:J3404)</x:f>
        <x:v>851</x:v>
      </x:c>
      <x:c r="K3405" s="104"/>
      <x:c r="L3405" s="104">
        <x:f>SUM(F3405,H3405,J3405)</x:f>
        <x:v>4649</x:v>
      </x:c>
      <x:c r="M3405" s="104"/>
      <x:c r="N3405" s="100"/>
    </x:row>
    <x:row r="3406" spans="1:14" s="5" customFormat="1" ht="19.5" customHeight="1">
      <x:c r="A3406" s="105"/>
      <x:c r="B3406" s="105"/>
      <x:c r="C3406" s="106"/>
      <x:c r="D3406" s="107"/>
      <x:c r="E3406" s="108"/>
      <x:c r="F3406" s="108"/>
      <x:c r="G3406" s="108"/>
      <x:c r="H3406" s="108"/>
      <x:c r="I3406" s="108"/>
      <x:c r="J3406" s="108"/>
      <x:c r="K3406" s="108"/>
      <x:c r="L3406" s="108"/>
      <x:c r="M3406" s="108"/>
      <x:c r="N3406" s="100"/>
    </x:row>
    <x:row r="3407" spans="1:14" s="5" customFormat="1" ht="30.75" customHeight="1">
      <x:c r="A3407" s="113" t="s">
        <x:v>925</x:v>
      </x:c>
      <x:c r="B3407" s="96" t="s">
        <x:v>1395</x:v>
      </x:c>
      <x:c r="C3407" s="97"/>
      <x:c r="D3407" s="98" t="s">
        <x:v>160</x:v>
      </x:c>
      <x:c r="E3407" s="99"/>
      <x:c r="F3407" s="99"/>
      <x:c r="G3407" s="99"/>
      <x:c r="H3407" s="99"/>
      <x:c r="I3407" s="99"/>
      <x:c r="J3407" s="99"/>
      <x:c r="K3407" s="99"/>
      <x:c r="L3407" s="99"/>
      <x:c r="M3407" s="99"/>
      <x:c r="N3407" s="100"/>
    </x:row>
    <x:row r="3408" spans="1:14" s="5" customFormat="1" ht="19.5" customHeight="1">
      <x:c r="A3408" s="101" t="s">
        <x:v>610</x:v>
      </x:c>
      <x:c r="B3408" s="119" t="s">
        <x:v>1071</x:v>
      </x:c>
      <x:c r="C3408" s="112">
        <x:v>1</x:v>
      </x:c>
      <x:c r="D3408" s="103" t="s">
        <x:v>160</x:v>
      </x:c>
      <x:c r="E3408" s="104"/>
      <x:c r="F3408" s="104"/>
      <x:c r="G3408" s="104">
        <x:v>513965</x:v>
      </x:c>
      <x:c r="H3408" s="104">
        <x:f>INT(C3408*G3408)</x:f>
        <x:v>513965</x:v>
      </x:c>
      <x:c r="I3408" s="104">
        <x:v>63524</x:v>
      </x:c>
      <x:c r="J3408" s="104">
        <x:f>INT(C3408*I3408)</x:f>
        <x:v>63524</x:v>
      </x:c>
      <x:c r="K3408" s="104">
        <x:f>SUM(E3408,G3408,I3408)</x:f>
        <x:v>577489</x:v>
      </x:c>
      <x:c r="L3408" s="104">
        <x:f>SUM(F3408,H3408,J3408)</x:f>
        <x:v>577489</x:v>
      </x:c>
      <x:c r="M3408" s="139"/>
      <x:c r="N3408" s="100"/>
    </x:row>
    <x:row r="3409" spans="1:14" s="5" customFormat="1" ht="19.5" customHeight="1">
      <x:c r="A3409" s="101" t="s">
        <x:v>533</x:v>
      </x:c>
      <x:c r="B3409" s="101"/>
      <x:c r="C3409" s="102"/>
      <x:c r="D3409" s="103"/>
      <x:c r="E3409" s="104"/>
      <x:c r="F3409" s="104">
        <x:f>SUM(F3408:F3408)</x:f>
        <x:v>0</x:v>
      </x:c>
      <x:c r="G3409" s="104"/>
      <x:c r="H3409" s="104">
        <x:f>SUM(H3408:H3408)</x:f>
        <x:v>513965</x:v>
      </x:c>
      <x:c r="I3409" s="104"/>
      <x:c r="J3409" s="104">
        <x:f>SUM(J3408:J3408)</x:f>
        <x:v>63524</x:v>
      </x:c>
      <x:c r="K3409" s="104"/>
      <x:c r="L3409" s="104">
        <x:f>SUM(F3409,H3409,J3409)</x:f>
        <x:v>577489</x:v>
      </x:c>
      <x:c r="M3409" s="139"/>
      <x:c r="N3409" s="100"/>
    </x:row>
    <x:row r="3410" spans="1:14" s="5" customFormat="1" ht="19.5" customHeight="1">
      <x:c r="A3410" s="105"/>
      <x:c r="B3410" s="105"/>
      <x:c r="C3410" s="106"/>
      <x:c r="D3410" s="107"/>
      <x:c r="E3410" s="108"/>
      <x:c r="F3410" s="108"/>
      <x:c r="G3410" s="108"/>
      <x:c r="H3410" s="108"/>
      <x:c r="I3410" s="108"/>
      <x:c r="J3410" s="108"/>
      <x:c r="K3410" s="108"/>
      <x:c r="L3410" s="108"/>
      <x:c r="M3410" s="108"/>
      <x:c r="N3410" s="100"/>
    </x:row>
    <x:row r="3411" spans="1:14" s="5" customFormat="1" ht="26.25" customHeight="1">
      <x:c r="A3411" s="113" t="s">
        <x:v>1490</x:v>
      </x:c>
      <x:c r="B3411" s="120" t="str">
        <x:f>일위대가목록표!C352</x:f>
        <x:v>1:3</x:v>
      </x:c>
      <x:c r="C3411" s="97"/>
      <x:c r="D3411" s="98" t="s">
        <x:v>303</x:v>
      </x:c>
      <x:c r="E3411" s="99"/>
      <x:c r="F3411" s="99"/>
      <x:c r="G3411" s="99"/>
      <x:c r="H3411" s="99"/>
      <x:c r="I3411" s="99"/>
      <x:c r="J3411" s="99"/>
      <x:c r="K3411" s="99"/>
      <x:c r="L3411" s="99"/>
      <x:c r="M3411" s="99"/>
      <x:c r="N3411" s="100"/>
    </x:row>
    <x:row r="3412" spans="1:14" s="5" customFormat="1" ht="19.5" customHeight="1">
      <x:c r="A3412" s="101" t="s">
        <x:v>171</x:v>
      </x:c>
      <x:c r="B3412" s="119" t="s">
        <x:v>772</x:v>
      </x:c>
      <x:c r="C3412" s="112">
        <x:v>510</x:v>
      </x:c>
      <x:c r="D3412" s="103" t="s">
        <x:v>266</x:v>
      </x:c>
      <x:c r="E3412" s="104">
        <x:f>자재단가표!D28</x:f>
        <x:v>147.5</x:v>
      </x:c>
      <x:c r="F3412" s="104">
        <x:f>INT(C3412*E3412)</x:f>
        <x:v>75225</x:v>
      </x:c>
      <x:c r="G3412" s="104"/>
      <x:c r="H3412" s="104"/>
      <x:c r="I3412" s="104"/>
      <x:c r="J3412" s="104"/>
      <x:c r="K3412" s="104">
        <x:f t="shared" ref="K3412:L3414" si="537">SUM(E3412,G3412,I3412)</x:f>
        <x:v>147.5</x:v>
      </x:c>
      <x:c r="L3412" s="104">
        <x:f t="shared" si="537"/>
        <x:v>75225</x:v>
      </x:c>
      <x:c r="M3412" s="104"/>
      <x:c r="N3412" s="100"/>
    </x:row>
    <x:row r="3413" spans="1:14" s="5" customFormat="1" ht="19.5" customHeight="1">
      <x:c r="A3413" s="101" t="s">
        <x:v>182</x:v>
      </x:c>
      <x:c r="B3413" s="101" t="s">
        <x:v>777</x:v>
      </x:c>
      <x:c r="C3413" s="112">
        <x:v>1.1000000000000001</x:v>
      </x:c>
      <x:c r="D3413" s="103" t="s">
        <x:v>303</x:v>
      </x:c>
      <x:c r="E3413" s="104">
        <x:f>자재단가표!D15</x:f>
        <x:v>30000</x:v>
      </x:c>
      <x:c r="F3413" s="104">
        <x:f>INT(C3413*E3413)</x:f>
        <x:v>33000</x:v>
      </x:c>
      <x:c r="G3413" s="104"/>
      <x:c r="H3413" s="104"/>
      <x:c r="I3413" s="104"/>
      <x:c r="J3413" s="104"/>
      <x:c r="K3413" s="104">
        <x:f t="shared" si="537"/>
        <x:v>30000</x:v>
      </x:c>
      <x:c r="L3413" s="104">
        <x:f t="shared" si="537"/>
        <x:v>33000</x:v>
      </x:c>
      <x:c r="M3413" s="104"/>
      <x:c r="N3413" s="100"/>
    </x:row>
    <x:row r="3414" spans="1:14" s="5" customFormat="1" ht="19.5" customHeight="1">
      <x:c r="A3414" s="101" t="s">
        <x:v>862</x:v>
      </x:c>
      <x:c r="B3414" s="101" t="s">
        <x:v>853</x:v>
      </x:c>
      <x:c r="C3414" s="112">
        <x:v>0.66000000000000003</x:v>
      </x:c>
      <x:c r="D3414" s="103" t="s">
        <x:v>250</x:v>
      </x:c>
      <x:c r="E3414" s="104"/>
      <x:c r="F3414" s="104"/>
      <x:c r="G3414" s="104">
        <x:f>노임단가표!D3</x:f>
        <x:v>148510</x:v>
      </x:c>
      <x:c r="H3414" s="104">
        <x:f>INT(C3414*G3414)</x:f>
        <x:v>98016</x:v>
      </x:c>
      <x:c r="I3414" s="104"/>
      <x:c r="J3414" s="104">
        <x:f>C3414*I3414</x:f>
        <x:v>0</x:v>
      </x:c>
      <x:c r="K3414" s="104">
        <x:f t="shared" si="537"/>
        <x:v>148510</x:v>
      </x:c>
      <x:c r="L3414" s="104">
        <x:f t="shared" si="537"/>
        <x:v>98016</x:v>
      </x:c>
      <x:c r="M3414" s="104"/>
      <x:c r="N3414" s="100"/>
    </x:row>
    <x:row r="3415" spans="1:14" s="5" customFormat="1" ht="19.5" customHeight="1">
      <x:c r="A3415" s="101" t="s">
        <x:v>533</x:v>
      </x:c>
      <x:c r="B3415" s="101"/>
      <x:c r="C3415" s="102"/>
      <x:c r="D3415" s="103"/>
      <x:c r="E3415" s="104"/>
      <x:c r="F3415" s="104">
        <x:f>SUM(F3412:F3414)</x:f>
        <x:v>108225</x:v>
      </x:c>
      <x:c r="G3415" s="104"/>
      <x:c r="H3415" s="104">
        <x:f>SUM(H3412:H3414)</x:f>
        <x:v>98016</x:v>
      </x:c>
      <x:c r="I3415" s="104"/>
      <x:c r="J3415" s="104">
        <x:f>SUM(J3412:J3414)</x:f>
        <x:v>0</x:v>
      </x:c>
      <x:c r="K3415" s="104"/>
      <x:c r="L3415" s="104">
        <x:f>SUM(F3415,H3415,J3415)</x:f>
        <x:v>206241</x:v>
      </x:c>
      <x:c r="M3415" s="104"/>
      <x:c r="N3415" s="100"/>
    </x:row>
    <x:row r="3416" spans="1:14" s="5" customFormat="1" ht="19.5" customHeight="1">
      <x:c r="A3416" s="105"/>
      <x:c r="B3416" s="105"/>
      <x:c r="C3416" s="106"/>
      <x:c r="D3416" s="107"/>
      <x:c r="E3416" s="108"/>
      <x:c r="F3416" s="108"/>
      <x:c r="G3416" s="108"/>
      <x:c r="H3416" s="108"/>
      <x:c r="I3416" s="108"/>
      <x:c r="J3416" s="108"/>
      <x:c r="K3416" s="108"/>
      <x:c r="L3416" s="108"/>
      <x:c r="M3416" s="108"/>
      <x:c r="N3416" s="100"/>
    </x:row>
    <x:row r="3417" spans="1:14" s="5" customFormat="1" ht="26.25" customHeight="1">
      <x:c r="A3417" s="113" t="s">
        <x:v>19</x:v>
      </x:c>
      <x:c r="B3417" s="120" t="str">
        <x:f>일위대가목록표!C353</x:f>
        <x:v>무근, 소형구조물</x:v>
      </x:c>
      <x:c r="C3417" s="97"/>
      <x:c r="D3417" s="98" t="s">
        <x:v>303</x:v>
      </x:c>
      <x:c r="E3417" s="99"/>
      <x:c r="F3417" s="99"/>
      <x:c r="G3417" s="99"/>
      <x:c r="H3417" s="99"/>
      <x:c r="I3417" s="99"/>
      <x:c r="J3417" s="99"/>
      <x:c r="K3417" s="99"/>
      <x:c r="L3417" s="99"/>
      <x:c r="M3417" s="99"/>
      <x:c r="N3417" s="100"/>
    </x:row>
    <x:row r="3418" spans="1:14" s="5" customFormat="1" ht="19.5" customHeight="1">
      <x:c r="A3418" s="101" t="s">
        <x:v>171</x:v>
      </x:c>
      <x:c r="B3418" s="119" t="s">
        <x:v>772</x:v>
      </x:c>
      <x:c r="C3418" s="112">
        <x:v>323</x:v>
      </x:c>
      <x:c r="D3418" s="103" t="s">
        <x:v>266</x:v>
      </x:c>
      <x:c r="E3418" s="104">
        <x:f>E3412</x:f>
        <x:v>147.5</x:v>
      </x:c>
      <x:c r="F3418" s="104">
        <x:f>INT(C3418*E3418)</x:f>
        <x:v>47642</x:v>
      </x:c>
      <x:c r="G3418" s="104"/>
      <x:c r="H3418" s="104"/>
      <x:c r="I3418" s="104"/>
      <x:c r="J3418" s="104"/>
      <x:c r="K3418" s="104">
        <x:f t="shared" ref="K3418:L3421" si="538">SUM(E3418,G3418,I3418)</x:f>
        <x:v>147.5</x:v>
      </x:c>
      <x:c r="L3418" s="104">
        <x:f t="shared" si="538"/>
        <x:v>47642</x:v>
      </x:c>
      <x:c r="M3418" s="104"/>
      <x:c r="N3418" s="100"/>
    </x:row>
    <x:row r="3419" spans="1:14" s="5" customFormat="1" ht="19.5" customHeight="1">
      <x:c r="A3419" s="101" t="s">
        <x:v>182</x:v>
      </x:c>
      <x:c r="B3419" s="101" t="s">
        <x:v>777</x:v>
      </x:c>
      <x:c r="C3419" s="112">
        <x:v>0.47999999999999998</x:v>
      </x:c>
      <x:c r="D3419" s="103" t="s">
        <x:v>303</x:v>
      </x:c>
      <x:c r="E3419" s="104">
        <x:f>E3413</x:f>
        <x:v>30000</x:v>
      </x:c>
      <x:c r="F3419" s="104">
        <x:f>INT(C3419*E3419)</x:f>
        <x:v>14400</x:v>
      </x:c>
      <x:c r="G3419" s="104"/>
      <x:c r="H3419" s="104"/>
      <x:c r="I3419" s="104"/>
      <x:c r="J3419" s="104"/>
      <x:c r="K3419" s="104">
        <x:f t="shared" si="538"/>
        <x:v>30000</x:v>
      </x:c>
      <x:c r="L3419" s="104">
        <x:f t="shared" si="538"/>
        <x:v>14400</x:v>
      </x:c>
      <x:c r="M3419" s="104"/>
      <x:c r="N3419" s="100">
        <x:f>699.7/1582</x:f>
        <x:v>0.44228824273072065</x:v>
      </x:c>
    </x:row>
    <x:row r="3420" spans="1:14" s="5" customFormat="1" ht="19.5" customHeight="1">
      <x:c r="A3420" s="101" t="s">
        <x:v>174</x:v>
      </x:c>
      <x:c r="B3420" s="101" t="s">
        <x:v>1092</x:v>
      </x:c>
      <x:c r="C3420" s="112">
        <x:v>0.65000000000000002</x:v>
      </x:c>
      <x:c r="D3420" s="103" t="s">
        <x:v>303</x:v>
      </x:c>
      <x:c r="E3420" s="104">
        <x:f>자재단가표!D29</x:f>
        <x:v>28000</x:v>
      </x:c>
      <x:c r="F3420" s="104">
        <x:f>INT(C3420*E3420)</x:f>
        <x:v>18200</x:v>
      </x:c>
      <x:c r="G3420" s="104"/>
      <x:c r="H3420" s="104"/>
      <x:c r="I3420" s="104"/>
      <x:c r="J3420" s="104"/>
      <x:c r="K3420" s="104">
        <x:f t="shared" si="538"/>
        <x:v>28000</x:v>
      </x:c>
      <x:c r="L3420" s="104">
        <x:f t="shared" si="538"/>
        <x:v>18200</x:v>
      </x:c>
      <x:c r="M3420" s="104"/>
      <x:c r="N3420" s="100">
        <x:f>1217.8/1755</x:f>
        <x:v>0.69390313390313385</x:v>
      </x:c>
    </x:row>
    <x:row r="3421" spans="1:14" s="5" customFormat="1" ht="19.5" customHeight="1">
      <x:c r="A3421" s="101" t="s">
        <x:v>629</x:v>
      </x:c>
      <x:c r="B3421" s="101" t="s">
        <x:v>923</x:v>
      </x:c>
      <x:c r="C3421" s="112">
        <x:v>1</x:v>
      </x:c>
      <x:c r="D3421" s="103" t="s">
        <x:v>303</x:v>
      </x:c>
      <x:c r="E3421" s="104"/>
      <x:c r="F3421" s="104"/>
      <x:c r="G3421" s="104">
        <x:v>15627</x:v>
      </x:c>
      <x:c r="H3421" s="104">
        <x:f>INT(C3421*G3421)</x:f>
        <x:v>15627</x:v>
      </x:c>
      <x:c r="I3421" s="104">
        <x:v>8414</x:v>
      </x:c>
      <x:c r="J3421" s="104">
        <x:f>C3421*I3421</x:f>
        <x:v>8414</x:v>
      </x:c>
      <x:c r="K3421" s="104">
        <x:f t="shared" si="538"/>
        <x:v>24041</x:v>
      </x:c>
      <x:c r="L3421" s="104">
        <x:f>SUM(F3421,H3421,J3421)</x:f>
        <x:v>24041</x:v>
      </x:c>
      <x:c r="M3421" s="139"/>
      <x:c r="N3421" s="100"/>
    </x:row>
    <x:row r="3422" spans="1:14" s="5" customFormat="1" ht="19.5" customHeight="1">
      <x:c r="A3422" s="101" t="s">
        <x:v>533</x:v>
      </x:c>
      <x:c r="B3422" s="101"/>
      <x:c r="C3422" s="102"/>
      <x:c r="D3422" s="103"/>
      <x:c r="E3422" s="104"/>
      <x:c r="F3422" s="104">
        <x:f>SUM(F3418:F3421)</x:f>
        <x:v>80242</x:v>
      </x:c>
      <x:c r="G3422" s="104"/>
      <x:c r="H3422" s="104">
        <x:f>SUM(H3418:H3421)</x:f>
        <x:v>15627</x:v>
      </x:c>
      <x:c r="I3422" s="104"/>
      <x:c r="J3422" s="104">
        <x:f>SUM(J3418:J3421)</x:f>
        <x:v>8414</x:v>
      </x:c>
      <x:c r="K3422" s="104"/>
      <x:c r="L3422" s="104">
        <x:f>SUM(F3422,H3422,J3422)</x:f>
        <x:v>104283</x:v>
      </x:c>
      <x:c r="M3422" s="104"/>
      <x:c r="N3422" s="100"/>
    </x:row>
    <x:row r="3423" spans="1:14" s="5" customFormat="1" ht="19.5" customHeight="1">
      <x:c r="A3423" s="105"/>
      <x:c r="B3423" s="105"/>
      <x:c r="C3423" s="106"/>
      <x:c r="D3423" s="107"/>
      <x:c r="E3423" s="108"/>
      <x:c r="F3423" s="108"/>
      <x:c r="G3423" s="108"/>
      <x:c r="H3423" s="108"/>
      <x:c r="I3423" s="108"/>
      <x:c r="J3423" s="108"/>
      <x:c r="K3423" s="108"/>
      <x:c r="L3423" s="108"/>
      <x:c r="M3423" s="108"/>
      <x:c r="N3423" s="100"/>
    </x:row>
    <x:row r="3424" spans="1:14" s="5" customFormat="1" ht="26.25" customHeight="1">
      <x:c r="A3424" s="113" t="s">
        <x:v>483</x:v>
      </x:c>
      <x:c r="B3424" s="120"/>
      <x:c r="C3424" s="97"/>
      <x:c r="D3424" s="98" t="s">
        <x:v>265</x:v>
      </x:c>
      <x:c r="E3424" s="99"/>
      <x:c r="F3424" s="99"/>
      <x:c r="G3424" s="99"/>
      <x:c r="H3424" s="99"/>
      <x:c r="I3424" s="99"/>
      <x:c r="J3424" s="99"/>
      <x:c r="K3424" s="99"/>
      <x:c r="L3424" s="99"/>
      <x:c r="M3424" s="99"/>
      <x:c r="N3424" s="100"/>
    </x:row>
    <x:row r="3425" spans="1:14" s="5" customFormat="1" ht="19.5" customHeight="1">
      <x:c r="A3425" s="101" t="s">
        <x:v>198</x:v>
      </x:c>
      <x:c r="B3425" s="119" t="s">
        <x:v>1059</x:v>
      </x:c>
      <x:c r="C3425" s="112">
        <x:v>1</x:v>
      </x:c>
      <x:c r="D3425" s="103" t="s">
        <x:v>265</x:v>
      </x:c>
      <x:c r="E3425" s="104">
        <x:f>자재단가표!D30</x:f>
        <x:v>6500</x:v>
      </x:c>
      <x:c r="F3425" s="104">
        <x:f>INT(C3425*E3425)</x:f>
        <x:v>6500</x:v>
      </x:c>
      <x:c r="G3425" s="104"/>
      <x:c r="H3425" s="104"/>
      <x:c r="I3425" s="104"/>
      <x:c r="J3425" s="104"/>
      <x:c r="K3425" s="104">
        <x:f t="shared" ref="K3425:L3430" si="539">SUM(E3425,G3425,I3425)</x:f>
        <x:v>6500</x:v>
      </x:c>
      <x:c r="L3425" s="104">
        <x:f t="shared" si="539"/>
        <x:v>6500</x:v>
      </x:c>
      <x:c r="M3425" s="104"/>
      <x:c r="N3425" s="100"/>
    </x:row>
    <x:row r="3426" spans="1:14" s="5" customFormat="1" ht="19.5" customHeight="1">
      <x:c r="A3426" s="101" t="s">
        <x:v>215</x:v>
      </x:c>
      <x:c r="B3426" s="101" t="s">
        <x:v>558</x:v>
      </x:c>
      <x:c r="C3426" s="112">
        <x:v>1.1000000000000001</x:v>
      </x:c>
      <x:c r="D3426" s="103" t="s">
        <x:v>265</x:v>
      </x:c>
      <x:c r="E3426" s="104">
        <x:f>자재단가표!D31</x:f>
        <x:v>850</x:v>
      </x:c>
      <x:c r="F3426" s="104">
        <x:f>INT(C3426*E3426)</x:f>
        <x:v>935</x:v>
      </x:c>
      <x:c r="G3426" s="104"/>
      <x:c r="H3426" s="104"/>
      <x:c r="I3426" s="104"/>
      <x:c r="J3426" s="104"/>
      <x:c r="K3426" s="104">
        <x:f t="shared" si="539"/>
        <x:v>850</x:v>
      </x:c>
      <x:c r="L3426" s="104">
        <x:f t="shared" si="539"/>
        <x:v>935</x:v>
      </x:c>
      <x:c r="M3426" s="104"/>
      <x:c r="N3426" s="100"/>
    </x:row>
    <x:row r="3427" spans="1:14" s="5" customFormat="1" ht="19.5" customHeight="1">
      <x:c r="A3427" s="101" t="s">
        <x:v>712</x:v>
      </x:c>
      <x:c r="B3427" s="101" t="s">
        <x:v>664</x:v>
      </x:c>
      <x:c r="C3427" s="112">
        <x:v>0.005</x:v>
      </x:c>
      <x:c r="D3427" s="103" t="s">
        <x:v>250</x:v>
      </x:c>
      <x:c r="E3427" s="104"/>
      <x:c r="F3427" s="104"/>
      <x:c r="G3427" s="104">
        <x:f>노임단가표!F3</x:f>
        <x:v>187435</x:v>
      </x:c>
      <x:c r="H3427" s="104">
        <x:f>INT(C3427*G3427)</x:f>
        <x:v>937</x:v>
      </x:c>
      <x:c r="I3427" s="104"/>
      <x:c r="J3427" s="104"/>
      <x:c r="K3427" s="104">
        <x:f t="shared" si="539"/>
        <x:v>187435</x:v>
      </x:c>
      <x:c r="L3427" s="104">
        <x:f t="shared" si="539"/>
        <x:v>937</x:v>
      </x:c>
      <x:c r="M3427" s="104"/>
      <x:c r="N3427" s="100"/>
    </x:row>
    <x:row r="3428" spans="1:14" s="5" customFormat="1" ht="19.5" customHeight="1">
      <x:c r="A3428" s="101" t="s">
        <x:v>862</x:v>
      </x:c>
      <x:c r="B3428" s="101" t="s">
        <x:v>664</x:v>
      </x:c>
      <x:c r="C3428" s="112">
        <x:v>0.010999999999999999</x:v>
      </x:c>
      <x:c r="D3428" s="103" t="s">
        <x:v>250</x:v>
      </x:c>
      <x:c r="E3428" s="104"/>
      <x:c r="F3428" s="104"/>
      <x:c r="G3428" s="104">
        <x:f>노임단가표!D3</x:f>
        <x:v>148510</x:v>
      </x:c>
      <x:c r="H3428" s="104">
        <x:f>INT(C3428*G3428)</x:f>
        <x:v>1633</x:v>
      </x:c>
      <x:c r="I3428" s="104"/>
      <x:c r="J3428" s="104"/>
      <x:c r="K3428" s="104">
        <x:f t="shared" si="539"/>
        <x:v>148510</x:v>
      </x:c>
      <x:c r="L3428" s="104">
        <x:f t="shared" si="539"/>
        <x:v>1633</x:v>
      </x:c>
      <x:c r="M3428" s="104"/>
      <x:c r="N3428" s="100" t="s">
        <x:v>183</x:v>
      </x:c>
    </x:row>
    <x:row r="3429" spans="1:14" s="5" customFormat="1" ht="19.5" customHeight="1">
      <x:c r="A3429" s="101" t="s">
        <x:v>1063</x:v>
      </x:c>
      <x:c r="B3429" s="101" t="s">
        <x:v>664</x:v>
      </x:c>
      <x:c r="C3429" s="112">
        <x:v>0.021999999999999997</x:v>
      </x:c>
      <x:c r="D3429" s="103" t="s">
        <x:v>194</x:v>
      </x:c>
      <x:c r="E3429" s="104">
        <x:f>건설기계목록!E19</x:f>
        <x:v>0</x:v>
      </x:c>
      <x:c r="F3429" s="104">
        <x:f>INT(C3429*E3429)</x:f>
        <x:v>0</x:v>
      </x:c>
      <x:c r="G3429" s="104">
        <x:f>건설기계목록!F19</x:f>
        <x:v>0</x:v>
      </x:c>
      <x:c r="H3429" s="104">
        <x:f>INT(C3429*G3429)</x:f>
        <x:v>0</x:v>
      </x:c>
      <x:c r="I3429" s="104">
        <x:f>건설기계목록!G19</x:f>
        <x:v>607</x:v>
      </x:c>
      <x:c r="J3429" s="104">
        <x:f>INT(C3429*I3429)</x:f>
        <x:v>13</x:v>
      </x:c>
      <x:c r="K3429" s="104">
        <x:f t="shared" si="539"/>
        <x:v>607</x:v>
      </x:c>
      <x:c r="L3429" s="104">
        <x:f t="shared" si="539"/>
        <x:v>13</x:v>
      </x:c>
      <x:c r="M3429" s="104"/>
      <x:c r="N3429" s="100"/>
    </x:row>
    <x:row r="3430" spans="1:14" s="5" customFormat="1" ht="19.5" customHeight="1">
      <x:c r="A3430" s="101" t="s">
        <x:v>862</x:v>
      </x:c>
      <x:c r="B3430" s="101" t="s">
        <x:v>545</x:v>
      </x:c>
      <x:c r="C3430" s="112">
        <x:v>0.0022999999999999998</x:v>
      </x:c>
      <x:c r="D3430" s="103" t="s">
        <x:v>250</x:v>
      </x:c>
      <x:c r="E3430" s="104"/>
      <x:c r="F3430" s="104"/>
      <x:c r="G3430" s="104">
        <x:f>G3428</x:f>
        <x:v>148510</x:v>
      </x:c>
      <x:c r="H3430" s="104">
        <x:f>INT(C3430*G3430)</x:f>
        <x:v>341</x:v>
      </x:c>
      <x:c r="I3430" s="104"/>
      <x:c r="J3430" s="104"/>
      <x:c r="K3430" s="104">
        <x:f t="shared" si="539"/>
        <x:v>148510</x:v>
      </x:c>
      <x:c r="L3430" s="104">
        <x:f t="shared" si="539"/>
        <x:v>341</x:v>
      </x:c>
      <x:c r="M3430" s="104"/>
      <x:c r="N3430" s="100"/>
    </x:row>
    <x:row r="3431" spans="1:14" s="5" customFormat="1" ht="19.5" customHeight="1">
      <x:c r="A3431" s="101" t="s">
        <x:v>533</x:v>
      </x:c>
      <x:c r="B3431" s="101"/>
      <x:c r="C3431" s="102"/>
      <x:c r="D3431" s="103"/>
      <x:c r="E3431" s="104"/>
      <x:c r="F3431" s="104">
        <x:f>SUM(F3425:F3430)</x:f>
        <x:v>7435</x:v>
      </x:c>
      <x:c r="G3431" s="104"/>
      <x:c r="H3431" s="104">
        <x:f>SUM(H3425:H3430)</x:f>
        <x:v>2911</x:v>
      </x:c>
      <x:c r="I3431" s="104"/>
      <x:c r="J3431" s="104">
        <x:f>SUM(J3425:J3430)</x:f>
        <x:v>13</x:v>
      </x:c>
      <x:c r="K3431" s="104"/>
      <x:c r="L3431" s="104">
        <x:f>SUM(F3431,H3431,J3431)</x:f>
        <x:v>10359</x:v>
      </x:c>
      <x:c r="M3431" s="104"/>
      <x:c r="N3431" s="100"/>
    </x:row>
    <x:row r="3432" spans="1:14" s="5" customFormat="1" ht="19.5" customHeight="1">
      <x:c r="A3432" s="105"/>
      <x:c r="B3432" s="105"/>
      <x:c r="C3432" s="106"/>
      <x:c r="D3432" s="107"/>
      <x:c r="E3432" s="108"/>
      <x:c r="F3432" s="108"/>
      <x:c r="G3432" s="108"/>
      <x:c r="H3432" s="108"/>
      <x:c r="I3432" s="108"/>
      <x:c r="J3432" s="108"/>
      <x:c r="K3432" s="108"/>
      <x:c r="L3432" s="108"/>
      <x:c r="M3432" s="108"/>
      <x:c r="N3432" s="100"/>
    </x:row>
    <x:row r="3433" spans="1:14" s="5" customFormat="1" ht="26.25" customHeight="1">
      <x:c r="A3433" s="113" t="s">
        <x:v>501</x:v>
      </x:c>
      <x:c r="B3433" s="120" t="str">
        <x:f>일위대가목록표!C355</x:f>
        <x:v>목재데크</x:v>
      </x:c>
      <x:c r="C3433" s="97"/>
      <x:c r="D3433" s="98" t="s">
        <x:v>265</x:v>
      </x:c>
      <x:c r="E3433" s="99"/>
      <x:c r="F3433" s="99"/>
      <x:c r="G3433" s="99"/>
      <x:c r="H3433" s="99"/>
      <x:c r="I3433" s="99"/>
      <x:c r="J3433" s="99"/>
      <x:c r="K3433" s="99"/>
      <x:c r="L3433" s="99"/>
      <x:c r="M3433" s="99"/>
      <x:c r="N3433" s="100"/>
    </x:row>
    <x:row r="3434" spans="1:14" s="5" customFormat="1" ht="26.25" customHeight="1">
      <x:c r="A3434" s="101" t="s">
        <x:v>228</x:v>
      </x:c>
      <x:c r="B3434" s="119" t="s">
        <x:v>601</x:v>
      </x:c>
      <x:c r="C3434" s="112">
        <x:v>0.112</x:v>
      </x:c>
      <x:c r="D3434" s="103" t="s">
        <x:v>250</x:v>
      </x:c>
      <x:c r="E3434" s="104"/>
      <x:c r="F3434" s="104"/>
      <x:c r="G3434" s="104">
        <x:f>노임단가표!D5</x:f>
        <x:v>209189</x:v>
      </x:c>
      <x:c r="H3434" s="104">
        <x:f t="shared" ref="H3434:H3438" si="540">INT(C3434*G3434)</x:f>
        <x:v>23429</x:v>
      </x:c>
      <x:c r="I3434" s="104"/>
      <x:c r="J3434" s="104"/>
      <x:c r="K3434" s="104">
        <x:f t="shared" ref="K3434:L3438" si="541">SUM(E3434,G3434,I3434)</x:f>
        <x:v>209189</x:v>
      </x:c>
      <x:c r="L3434" s="104">
        <x:f t="shared" si="541"/>
        <x:v>23429</x:v>
      </x:c>
      <x:c r="M3434" s="104"/>
      <x:c r="N3434" s="100"/>
    </x:row>
    <x:row r="3435" spans="1:14" s="5" customFormat="1" ht="26.25" customHeight="1">
      <x:c r="A3435" s="101" t="s">
        <x:v>862</x:v>
      </x:c>
      <x:c r="B3435" s="119" t="s">
        <x:v>601</x:v>
      </x:c>
      <x:c r="C3435" s="112">
        <x:v>0.037</x:v>
      </x:c>
      <x:c r="D3435" s="103" t="s">
        <x:v>250</x:v>
      </x:c>
      <x:c r="E3435" s="104"/>
      <x:c r="F3435" s="104"/>
      <x:c r="G3435" s="104">
        <x:f>노임단가표!D3</x:f>
        <x:v>148510</x:v>
      </x:c>
      <x:c r="H3435" s="104">
        <x:f t="shared" si="540"/>
        <x:v>5494</x:v>
      </x:c>
      <x:c r="I3435" s="104"/>
      <x:c r="J3435" s="104"/>
      <x:c r="K3435" s="104">
        <x:f t="shared" si="541"/>
        <x:v>148510</x:v>
      </x:c>
      <x:c r="L3435" s="104">
        <x:f t="shared" si="541"/>
        <x:v>5494</x:v>
      </x:c>
      <x:c r="M3435" s="104"/>
      <x:c r="N3435" s="100"/>
    </x:row>
    <x:row r="3436" spans="1:14" s="5" customFormat="1" ht="26.25" customHeight="1">
      <x:c r="A3436" s="101" t="s">
        <x:v>378</x:v>
      </x:c>
      <x:c r="B3436" s="119" t="s">
        <x:v>517</x:v>
      </x:c>
      <x:c r="C3436" s="112">
        <x:v>0.040000000000000002</x:v>
      </x:c>
      <x:c r="D3436" s="103" t="s">
        <x:v>196</x:v>
      </x:c>
      <x:c r="E3436" s="104"/>
      <x:c r="F3436" s="104"/>
      <x:c r="G3436" s="104"/>
      <x:c r="H3436" s="104"/>
      <x:c r="I3436" s="104">
        <x:f>SUM(H3434:H3435)</x:f>
        <x:v>28923</x:v>
      </x:c>
      <x:c r="J3436" s="104">
        <x:f>INT(C3436*I3436)</x:f>
        <x:v>1156</x:v>
      </x:c>
      <x:c r="K3436" s="104">
        <x:f>SUM(E3436,G3436,I3436)</x:f>
        <x:v>28923</x:v>
      </x:c>
      <x:c r="L3436" s="104">
        <x:f>SUM(F3436,H3436,J3436)</x:f>
        <x:v>1156</x:v>
      </x:c>
      <x:c r="M3436" s="104"/>
      <x:c r="N3436" s="100"/>
    </x:row>
    <x:row r="3437" spans="1:14" s="5" customFormat="1" ht="19.5" customHeight="1">
      <x:c r="A3437" s="101" t="s">
        <x:v>732</x:v>
      </x:c>
      <x:c r="B3437" s="119" t="s">
        <x:v>876</x:v>
      </x:c>
      <x:c r="C3437" s="112">
        <x:v>0.16700000000000001</x:v>
      </x:c>
      <x:c r="D3437" s="103" t="s">
        <x:v>250</x:v>
      </x:c>
      <x:c r="E3437" s="104"/>
      <x:c r="F3437" s="104"/>
      <x:c r="G3437" s="104">
        <x:f>노임단가표!B5</x:f>
        <x:v>237273</x:v>
      </x:c>
      <x:c r="H3437" s="104">
        <x:f t="shared" si="540"/>
        <x:v>39624</x:v>
      </x:c>
      <x:c r="I3437" s="104"/>
      <x:c r="J3437" s="104"/>
      <x:c r="K3437" s="104">
        <x:f t="shared" si="541"/>
        <x:v>237273</x:v>
      </x:c>
      <x:c r="L3437" s="104">
        <x:f t="shared" si="541"/>
        <x:v>39624</x:v>
      </x:c>
      <x:c r="M3437" s="104"/>
      <x:c r="N3437" s="100"/>
    </x:row>
    <x:row r="3438" spans="1:14" s="5" customFormat="1" ht="19.5" customHeight="1">
      <x:c r="A3438" s="101" t="s">
        <x:v>862</x:v>
      </x:c>
      <x:c r="B3438" s="119" t="s">
        <x:v>876</x:v>
      </x:c>
      <x:c r="C3438" s="112">
        <x:v>0.056000000000000005</x:v>
      </x:c>
      <x:c r="D3438" s="103" t="s">
        <x:v>250</x:v>
      </x:c>
      <x:c r="E3438" s="104"/>
      <x:c r="F3438" s="104"/>
      <x:c r="G3438" s="104">
        <x:f>노임단가표!D3</x:f>
        <x:v>148510</x:v>
      </x:c>
      <x:c r="H3438" s="104">
        <x:f t="shared" si="540"/>
        <x:v>8316</x:v>
      </x:c>
      <x:c r="I3438" s="104"/>
      <x:c r="J3438" s="104"/>
      <x:c r="K3438" s="104">
        <x:f t="shared" si="541"/>
        <x:v>148510</x:v>
      </x:c>
      <x:c r="L3438" s="104">
        <x:f t="shared" si="541"/>
        <x:v>8316</x:v>
      </x:c>
      <x:c r="M3438" s="104"/>
      <x:c r="N3438" s="100"/>
    </x:row>
    <x:row r="3439" spans="1:14" s="5" customFormat="1" ht="19.5" customHeight="1">
      <x:c r="A3439" s="101" t="s">
        <x:v>378</x:v>
      </x:c>
      <x:c r="B3439" s="119" t="s">
        <x:v>626</x:v>
      </x:c>
      <x:c r="C3439" s="112">
        <x:v>0.020000000000000001</x:v>
      </x:c>
      <x:c r="D3439" s="103" t="s">
        <x:v>196</x:v>
      </x:c>
      <x:c r="E3439" s="104"/>
      <x:c r="F3439" s="104"/>
      <x:c r="G3439" s="104"/>
      <x:c r="H3439" s="104"/>
      <x:c r="I3439" s="104">
        <x:f>SUM(H3437:H3438)</x:f>
        <x:v>47940</x:v>
      </x:c>
      <x:c r="J3439" s="104">
        <x:f>INT(C3439*I3439)</x:f>
        <x:v>958</x:v>
      </x:c>
      <x:c r="K3439" s="104">
        <x:f>SUM(E3439,G3439,I3439)</x:f>
        <x:v>47940</x:v>
      </x:c>
      <x:c r="L3439" s="104">
        <x:f>SUM(F3439,H3439,J3439)</x:f>
        <x:v>958</x:v>
      </x:c>
      <x:c r="M3439" s="104"/>
      <x:c r="N3439" s="100"/>
    </x:row>
    <x:row r="3440" spans="1:14" s="5" customFormat="1" ht="19.5" customHeight="1">
      <x:c r="A3440" s="101"/>
      <x:c r="B3440" s="119"/>
      <x:c r="C3440" s="112"/>
      <x:c r="D3440" s="103"/>
      <x:c r="E3440" s="104"/>
      <x:c r="F3440" s="104"/>
      <x:c r="G3440" s="104"/>
      <x:c r="H3440" s="104"/>
      <x:c r="I3440" s="104"/>
      <x:c r="J3440" s="104"/>
      <x:c r="K3440" s="104"/>
      <x:c r="L3440" s="104"/>
      <x:c r="M3440" s="104"/>
      <x:c r="N3440" s="100"/>
    </x:row>
    <x:row r="3441" spans="1:14" s="5" customFormat="1" ht="19.5" customHeight="1">
      <x:c r="A3441" s="101" t="s">
        <x:v>533</x:v>
      </x:c>
      <x:c r="B3441" s="101"/>
      <x:c r="C3441" s="102"/>
      <x:c r="D3441" s="103"/>
      <x:c r="E3441" s="104"/>
      <x:c r="F3441" s="104">
        <x:f>SUM(F3437:F3438)</x:f>
        <x:v>0</x:v>
      </x:c>
      <x:c r="G3441" s="104"/>
      <x:c r="H3441" s="104">
        <x:f>SUM(H3434:H3438)</x:f>
        <x:v>76863</x:v>
      </x:c>
      <x:c r="I3441" s="104"/>
      <x:c r="J3441" s="104">
        <x:f>SUM(J3434:J3439)</x:f>
        <x:v>2114</x:v>
      </x:c>
      <x:c r="K3441" s="104"/>
      <x:c r="L3441" s="104">
        <x:f>SUM(F3441,H3441,J3441)</x:f>
        <x:v>78977</x:v>
      </x:c>
      <x:c r="M3441" s="104"/>
      <x:c r="N3441" s="100"/>
    </x:row>
    <x:row r="3442" spans="1:14" s="5" customFormat="1" ht="19.5" customHeight="1">
      <x:c r="A3442" s="105"/>
      <x:c r="B3442" s="105"/>
      <x:c r="C3442" s="106"/>
      <x:c r="D3442" s="107"/>
      <x:c r="E3442" s="108"/>
      <x:c r="F3442" s="108"/>
      <x:c r="G3442" s="108"/>
      <x:c r="H3442" s="108"/>
      <x:c r="I3442" s="108"/>
      <x:c r="J3442" s="108"/>
      <x:c r="K3442" s="108"/>
      <x:c r="L3442" s="108"/>
      <x:c r="M3442" s="108"/>
      <x:c r="N3442" s="100"/>
    </x:row>
    <x:row r="3443" spans="1:14" s="5" customFormat="1" ht="26.25" customHeight="1">
      <x:c r="A3443" s="113" t="s">
        <x:v>1408</x:v>
      </x:c>
      <x:c r="B3443" s="120" t="str">
        <x:f>일위대가목록표!C356</x:f>
        <x:v>0.5B(75매)</x:v>
      </x:c>
      <x:c r="C3443" s="97"/>
      <x:c r="D3443" s="98" t="s">
        <x:v>265</x:v>
      </x:c>
      <x:c r="E3443" s="99"/>
      <x:c r="F3443" s="99"/>
      <x:c r="G3443" s="99"/>
      <x:c r="H3443" s="99"/>
      <x:c r="I3443" s="99"/>
      <x:c r="J3443" s="99"/>
      <x:c r="K3443" s="99"/>
      <x:c r="L3443" s="99"/>
      <x:c r="M3443" s="99"/>
      <x:c r="N3443" s="100"/>
    </x:row>
    <x:row r="3444" spans="1:14" s="5" customFormat="1" ht="19.5" customHeight="1">
      <x:c r="A3444" s="101" t="s">
        <x:v>817</x:v>
      </x:c>
      <x:c r="B3444" s="119" t="s">
        <x:v>490</x:v>
      </x:c>
      <x:c r="C3444" s="112">
        <x:v>1</x:v>
      </x:c>
      <x:c r="D3444" s="103" t="s">
        <x:v>265</x:v>
      </x:c>
      <x:c r="E3444" s="104"/>
      <x:c r="F3444" s="104"/>
      <x:c r="G3444" s="104">
        <x:v>22306</x:v>
      </x:c>
      <x:c r="H3444" s="104">
        <x:f>INT(C3444*G3444)</x:f>
        <x:v>22306</x:v>
      </x:c>
      <x:c r="I3444" s="104">
        <x:v>456</x:v>
      </x:c>
      <x:c r="J3444" s="104">
        <x:f>C3444*I3444</x:f>
        <x:v>456</x:v>
      </x:c>
      <x:c r="K3444" s="104">
        <x:f>SUM(E3444,G3444,I3444)</x:f>
        <x:v>22762</x:v>
      </x:c>
      <x:c r="L3444" s="104">
        <x:f>SUM(F3444,H3444,J3444)</x:f>
        <x:v>22762</x:v>
      </x:c>
      <x:c r="M3444" s="104"/>
      <x:c r="N3444" s="100"/>
    </x:row>
    <x:row r="3445" spans="1:14" s="5" customFormat="1" ht="19.5" customHeight="1">
      <x:c r="A3445" s="101" t="s">
        <x:v>533</x:v>
      </x:c>
      <x:c r="B3445" s="101"/>
      <x:c r="C3445" s="102"/>
      <x:c r="D3445" s="103"/>
      <x:c r="E3445" s="104"/>
      <x:c r="F3445" s="104">
        <x:f>SUM(F3444:F3444)</x:f>
        <x:v>0</x:v>
      </x:c>
      <x:c r="G3445" s="104"/>
      <x:c r="H3445" s="104">
        <x:f>SUM(H3444:H3444)</x:f>
        <x:v>22306</x:v>
      </x:c>
      <x:c r="I3445" s="104"/>
      <x:c r="J3445" s="104">
        <x:f>SUM(J3444:J3444)</x:f>
        <x:v>456</x:v>
      </x:c>
      <x:c r="K3445" s="104"/>
      <x:c r="L3445" s="104">
        <x:f>SUM(F3445,H3445,J3445)</x:f>
        <x:v>22762</x:v>
      </x:c>
      <x:c r="M3445" s="104"/>
      <x:c r="N3445" s="100"/>
    </x:row>
    <x:row r="3446" spans="1:14" s="5" customFormat="1" ht="19.5" customHeight="1">
      <x:c r="A3446" s="105"/>
      <x:c r="B3446" s="105"/>
      <x:c r="C3446" s="106"/>
      <x:c r="D3446" s="107"/>
      <x:c r="E3446" s="108"/>
      <x:c r="F3446" s="108"/>
      <x:c r="G3446" s="108"/>
      <x:c r="H3446" s="108"/>
      <x:c r="I3446" s="108"/>
      <x:c r="J3446" s="108"/>
      <x:c r="K3446" s="108"/>
      <x:c r="L3446" s="108"/>
      <x:c r="M3446" s="108"/>
      <x:c r="N3446" s="100"/>
    </x:row>
    <x:row r="3447" spans="1:14" s="5" customFormat="1" ht="39" customHeight="1">
      <x:c r="A3447" s="113" t="s">
        <x:v>944</x:v>
      </x:c>
      <x:c r="B3447" s="120" t="str">
        <x:f>일위대가목록표!C357</x:f>
        <x:v>한면치장, 5000매 미만</x:v>
      </x:c>
      <x:c r="C3447" s="97"/>
      <x:c r="D3447" s="98" t="s">
        <x:v>265</x:v>
      </x:c>
      <x:c r="E3447" s="99"/>
      <x:c r="F3447" s="99"/>
      <x:c r="G3447" s="99"/>
      <x:c r="H3447" s="99"/>
      <x:c r="I3447" s="99"/>
      <x:c r="J3447" s="99"/>
      <x:c r="K3447" s="99"/>
      <x:c r="L3447" s="99"/>
      <x:c r="M3447" s="99"/>
      <x:c r="N3447" s="100"/>
    </x:row>
    <x:row r="3448" spans="1:14" s="5" customFormat="1" ht="19.5" customHeight="1">
      <x:c r="A3448" s="101" t="s">
        <x:v>168</x:v>
      </x:c>
      <x:c r="B3448" s="119" t="s">
        <x:v>1040</x:v>
      </x:c>
      <x:c r="C3448" s="112">
        <x:v>75</x:v>
      </x:c>
      <x:c r="D3448" s="103" t="s">
        <x:v>219</x:v>
      </x:c>
      <x:c r="E3448" s="104">
        <x:f>자재단가표!D33</x:f>
        <x:v>69</x:v>
      </x:c>
      <x:c r="F3448" s="104">
        <x:f>INT(C3448*E3448)</x:f>
        <x:v>5175</x:v>
      </x:c>
      <x:c r="G3448" s="104"/>
      <x:c r="H3448" s="104">
        <x:f>INT(E3448*G3448)</x:f>
        <x:v>0</x:v>
      </x:c>
      <x:c r="I3448" s="104"/>
      <x:c r="J3448" s="104">
        <x:f>INT(G3448*I3448)</x:f>
        <x:v>0</x:v>
      </x:c>
      <x:c r="K3448" s="104">
        <x:f t="shared" ref="K3448:L3451" si="542">SUM(E3448,G3448,I3448)</x:f>
        <x:v>69</x:v>
      </x:c>
      <x:c r="L3448" s="104">
        <x:f t="shared" si="542"/>
        <x:v>5175</x:v>
      </x:c>
      <x:c r="M3448" s="104"/>
      <x:c r="N3448" s="100"/>
    </x:row>
    <x:row r="3449" spans="1:14" s="5" customFormat="1" ht="19.5" customHeight="1">
      <x:c r="A3449" s="101" t="s">
        <x:v>410</x:v>
      </x:c>
      <x:c r="B3449" s="119" t="s">
        <x:v>295</x:v>
      </x:c>
      <x:c r="C3449" s="112">
        <x:v>0.019</x:v>
      </x:c>
      <x:c r="D3449" s="103" t="s">
        <x:v>303</x:v>
      </x:c>
      <x:c r="E3449" s="104">
        <x:f>F3415</x:f>
        <x:v>108225</x:v>
      </x:c>
      <x:c r="F3449" s="104">
        <x:f>INT(C3449*E3449)</x:f>
        <x:v>2056</x:v>
      </x:c>
      <x:c r="G3449" s="104">
        <x:f>H3415</x:f>
        <x:v>98016</x:v>
      </x:c>
      <x:c r="H3449" s="104">
        <x:f>INT(C3449*G3449)</x:f>
        <x:v>1862</x:v>
      </x:c>
      <x:c r="I3449" s="104">
        <x:f>J3415</x:f>
        <x:v>0</x:v>
      </x:c>
      <x:c r="J3449" s="121">
        <x:f>C3449*I3449</x:f>
        <x:v>0</x:v>
      </x:c>
      <x:c r="K3449" s="104">
        <x:f t="shared" si="542"/>
        <x:v>206241</x:v>
      </x:c>
      <x:c r="L3449" s="104">
        <x:f>SUM(F3449,H3449,J3449)</x:f>
        <x:v>3918</x:v>
      </x:c>
      <x:c r="M3449" s="104"/>
      <x:c r="N3449" s="100"/>
    </x:row>
    <x:row r="3450" spans="1:14" s="5" customFormat="1" ht="19.5" customHeight="1">
      <x:c r="A3450" s="101" t="s">
        <x:v>410</x:v>
      </x:c>
      <x:c r="B3450" s="101" t="s">
        <x:v>832</x:v>
      </x:c>
      <x:c r="C3450" s="112">
        <x:v>0.0029999999999999999</x:v>
      </x:c>
      <x:c r="D3450" s="103" t="s">
        <x:v>303</x:v>
      </x:c>
      <x:c r="E3450" s="104">
        <x:f>F3415</x:f>
        <x:v>108225</x:v>
      </x:c>
      <x:c r="F3450" s="104">
        <x:f>INT(C3450*E3450)</x:f>
        <x:v>324</x:v>
      </x:c>
      <x:c r="G3450" s="104">
        <x:f>H3422</x:f>
        <x:v>15627</x:v>
      </x:c>
      <x:c r="H3450" s="104">
        <x:f>INT(C3450*G3450)</x:f>
        <x:v>46</x:v>
      </x:c>
      <x:c r="I3450" s="104">
        <x:f>J3415</x:f>
        <x:v>0</x:v>
      </x:c>
      <x:c r="J3450" s="121">
        <x:f>C3450*I3450</x:f>
        <x:v>0</x:v>
      </x:c>
      <x:c r="K3450" s="104">
        <x:f t="shared" si="542"/>
        <x:v>123852</x:v>
      </x:c>
      <x:c r="L3450" s="104">
        <x:f t="shared" si="542"/>
        <x:v>370</x:v>
      </x:c>
      <x:c r="M3450" s="104"/>
      <x:c r="N3450" s="100"/>
    </x:row>
    <x:row r="3451" spans="1:14" s="5" customFormat="1" ht="19.5" customHeight="1">
      <x:c r="A3451" s="101" t="s">
        <x:v>583</x:v>
      </x:c>
      <x:c r="B3451" s="119" t="s">
        <x:v>610</x:v>
      </x:c>
      <x:c r="C3451" s="112">
        <x:v>1</x:v>
      </x:c>
      <x:c r="D3451" s="103" t="s">
        <x:v>265</x:v>
      </x:c>
      <x:c r="E3451" s="104"/>
      <x:c r="F3451" s="104"/>
      <x:c r="G3451" s="104">
        <x:f>H3444</x:f>
        <x:v>22306</x:v>
      </x:c>
      <x:c r="H3451" s="104">
        <x:f>INT(C3451*G3451)</x:f>
        <x:v>22306</x:v>
      </x:c>
      <x:c r="I3451" s="104">
        <x:f>J3445</x:f>
        <x:v>456</x:v>
      </x:c>
      <x:c r="J3451" s="104">
        <x:f>INT(C3451*I3451)</x:f>
        <x:v>456</x:v>
      </x:c>
      <x:c r="K3451" s="104">
        <x:f t="shared" si="542"/>
        <x:v>22762</x:v>
      </x:c>
      <x:c r="L3451" s="104">
        <x:f t="shared" si="542"/>
        <x:v>22762</x:v>
      </x:c>
      <x:c r="M3451" s="104"/>
      <x:c r="N3451" s="100"/>
    </x:row>
    <x:row r="3452" spans="1:14" s="5" customFormat="1" ht="19.5" customHeight="1">
      <x:c r="A3452" s="101" t="s">
        <x:v>533</x:v>
      </x:c>
      <x:c r="B3452" s="101"/>
      <x:c r="C3452" s="102"/>
      <x:c r="D3452" s="103"/>
      <x:c r="E3452" s="104"/>
      <x:c r="F3452" s="104">
        <x:f>SUM(F3448:F3451)</x:f>
        <x:v>7555</x:v>
      </x:c>
      <x:c r="G3452" s="104"/>
      <x:c r="H3452" s="104">
        <x:f>SUM(H3448:H3451)</x:f>
        <x:v>24214</x:v>
      </x:c>
      <x:c r="I3452" s="104"/>
      <x:c r="J3452" s="104">
        <x:f>SUM(J3448:J3451)</x:f>
        <x:v>456</x:v>
      </x:c>
      <x:c r="K3452" s="104"/>
      <x:c r="L3452" s="104">
        <x:f>SUM(F3452,H3452,J3452)</x:f>
        <x:v>32225</x:v>
      </x:c>
      <x:c r="M3452" s="104"/>
      <x:c r="N3452" s="100"/>
    </x:row>
    <x:row r="3453" spans="1:14" s="5" customFormat="1" ht="19.5" customHeight="1">
      <x:c r="A3453" s="105"/>
      <x:c r="B3453" s="105"/>
      <x:c r="C3453" s="106"/>
      <x:c r="D3453" s="107"/>
      <x:c r="E3453" s="108"/>
      <x:c r="F3453" s="108"/>
      <x:c r="G3453" s="108"/>
      <x:c r="H3453" s="108"/>
      <x:c r="I3453" s="108"/>
      <x:c r="J3453" s="108"/>
      <x:c r="K3453" s="108"/>
      <x:c r="L3453" s="108"/>
      <x:c r="M3453" s="108"/>
      <x:c r="N3453" s="100"/>
    </x:row>
    <x:row r="3454" spans="1:14" s="5" customFormat="1" ht="26.25" customHeight="1">
      <x:c r="A3454" s="113" t="s">
        <x:v>956</x:v>
      </x:c>
      <x:c r="B3454" s="122"/>
      <x:c r="C3454" s="97"/>
      <x:c r="D3454" s="98" t="s">
        <x:v>160</x:v>
      </x:c>
      <x:c r="E3454" s="99"/>
      <x:c r="F3454" s="99"/>
      <x:c r="G3454" s="99"/>
      <x:c r="H3454" s="99"/>
      <x:c r="I3454" s="99"/>
      <x:c r="J3454" s="99"/>
      <x:c r="K3454" s="99"/>
      <x:c r="L3454" s="99"/>
      <x:c r="M3454" s="99"/>
      <x:c r="N3454" s="100"/>
    </x:row>
    <x:row r="3455" spans="1:14" s="5" customFormat="1" ht="19.5" customHeight="1">
      <x:c r="A3455" s="101" t="s">
        <x:v>153</x:v>
      </x:c>
      <x:c r="B3455" s="101"/>
      <x:c r="C3455" s="112">
        <x:v>0.084000000000000008</x:v>
      </x:c>
      <x:c r="D3455" s="103" t="s">
        <x:v>250</x:v>
      </x:c>
      <x:c r="E3455" s="104"/>
      <x:c r="F3455" s="104"/>
      <x:c r="G3455" s="104">
        <x:f>노임단가표!B3</x:f>
        <x:v>189749</x:v>
      </x:c>
      <x:c r="H3455" s="104">
        <x:f>INT(C3455*G3455)</x:f>
        <x:v>15938</x:v>
      </x:c>
      <x:c r="I3455" s="104"/>
      <x:c r="J3455" s="104"/>
      <x:c r="K3455" s="104">
        <x:f t="shared" ref="K3455:L3457" si="543">SUM(E3455,G3455,I3455)</x:f>
        <x:v>189749</x:v>
      </x:c>
      <x:c r="L3455" s="104">
        <x:f t="shared" si="543"/>
        <x:v>15938</x:v>
      </x:c>
      <x:c r="M3455" s="104"/>
      <x:c r="N3455" s="100"/>
    </x:row>
    <x:row r="3456" spans="1:14" s="5" customFormat="1" ht="19.5" customHeight="1">
      <x:c r="A3456" s="101" t="s">
        <x:v>175</x:v>
      </x:c>
      <x:c r="B3456" s="101"/>
      <x:c r="C3456" s="112">
        <x:v>0.251</x:v>
      </x:c>
      <x:c r="D3456" s="103" t="s">
        <x:v>250</x:v>
      </x:c>
      <x:c r="E3456" s="104"/>
      <x:c r="F3456" s="104"/>
      <x:c r="G3456" s="104">
        <x:f>노임단가표!H4</x:f>
        <x:v>226394</x:v>
      </x:c>
      <x:c r="H3456" s="104">
        <x:f>INT(C3456*G3456)</x:f>
        <x:v>56824</x:v>
      </x:c>
      <x:c r="I3456" s="104"/>
      <x:c r="J3456" s="104"/>
      <x:c r="K3456" s="104">
        <x:f t="shared" si="543"/>
        <x:v>226394</x:v>
      </x:c>
      <x:c r="L3456" s="104">
        <x:f t="shared" si="543"/>
        <x:v>56824</x:v>
      </x:c>
      <x:c r="M3456" s="104"/>
      <x:c r="N3456" s="100"/>
    </x:row>
    <x:row r="3457" spans="1:14" s="5" customFormat="1" ht="19.5" customHeight="1">
      <x:c r="A3457" s="101" t="s">
        <x:v>227</x:v>
      </x:c>
      <x:c r="B3457" s="101" t="s">
        <x:v>682</x:v>
      </x:c>
      <x:c r="C3457" s="112">
        <x:v>0.58799999999999997</x:v>
      </x:c>
      <x:c r="D3457" s="103" t="s">
        <x:v>220</x:v>
      </x:c>
      <x:c r="E3457" s="104">
        <x:f>건설기계목록!E19</x:f>
        <x:v>0</x:v>
      </x:c>
      <x:c r="F3457" s="104">
        <x:f>INT(C3457*E3457)</x:f>
        <x:v>0</x:v>
      </x:c>
      <x:c r="G3457" s="104">
        <x:f>건설기계목록!F19</x:f>
        <x:v>0</x:v>
      </x:c>
      <x:c r="H3457" s="104">
        <x:f>INT(C3457*G3457)</x:f>
        <x:v>0</x:v>
      </x:c>
      <x:c r="I3457" s="104">
        <x:f>건설기계목록!G19</x:f>
        <x:v>607</x:v>
      </x:c>
      <x:c r="J3457" s="104">
        <x:f>INT(C3457*I3457)</x:f>
        <x:v>356</x:v>
      </x:c>
      <x:c r="K3457" s="104">
        <x:f t="shared" si="543"/>
        <x:v>607</x:v>
      </x:c>
      <x:c r="L3457" s="104">
        <x:f t="shared" si="543"/>
        <x:v>356</x:v>
      </x:c>
      <x:c r="M3457" s="104"/>
      <x:c r="N3457" s="100"/>
    </x:row>
    <x:row r="3458" spans="1:14" s="5" customFormat="1" ht="19.5" customHeight="1">
      <x:c r="A3458" s="101" t="s">
        <x:v>533</x:v>
      </x:c>
      <x:c r="B3458" s="101"/>
      <x:c r="C3458" s="102"/>
      <x:c r="D3458" s="103"/>
      <x:c r="E3458" s="104"/>
      <x:c r="F3458" s="104">
        <x:f>SUM(F3455:F3457)</x:f>
        <x:v>0</x:v>
      </x:c>
      <x:c r="G3458" s="104"/>
      <x:c r="H3458" s="104">
        <x:f>SUM(H3455:H3457)</x:f>
        <x:v>72762</x:v>
      </x:c>
      <x:c r="I3458" s="104"/>
      <x:c r="J3458" s="104">
        <x:f>SUM(J3455:J3457)</x:f>
        <x:v>356</x:v>
      </x:c>
      <x:c r="K3458" s="104"/>
      <x:c r="L3458" s="104">
        <x:f>SUM(F3458,H3458,J3458)</x:f>
        <x:v>73118</x:v>
      </x:c>
      <x:c r="M3458" s="104"/>
      <x:c r="N3458" s="100"/>
    </x:row>
    <x:row r="3459" spans="1:14" s="5" customFormat="1" ht="19.5" customHeight="1">
      <x:c r="A3459" s="105"/>
      <x:c r="B3459" s="105"/>
      <x:c r="C3459" s="106"/>
      <x:c r="D3459" s="107"/>
      <x:c r="E3459" s="108"/>
      <x:c r="F3459" s="108"/>
      <x:c r="G3459" s="108"/>
      <x:c r="H3459" s="108"/>
      <x:c r="I3459" s="108"/>
      <x:c r="J3459" s="108"/>
      <x:c r="K3459" s="108"/>
      <x:c r="L3459" s="108"/>
      <x:c r="M3459" s="108"/>
      <x:c r="N3459" s="100"/>
    </x:row>
    <x:row r="3460" spans="1:14" s="5" customFormat="1" ht="42.75" customHeight="1">
      <x:c r="A3460" s="113" t="s">
        <x:v>346</x:v>
      </x:c>
      <x:c r="B3460" s="96" t="str">
        <x:f>일위대가목록표!C359</x:f>
        <x:v>B4이하, 20km</x:v>
      </x:c>
      <x:c r="C3460" s="97"/>
      <x:c r="D3460" s="98" t="s">
        <x:v>148</x:v>
      </x:c>
      <x:c r="E3460" s="99"/>
      <x:c r="F3460" s="99"/>
      <x:c r="G3460" s="99"/>
      <x:c r="H3460" s="99"/>
      <x:c r="I3460" s="99"/>
      <x:c r="J3460" s="99"/>
      <x:c r="K3460" s="99"/>
      <x:c r="L3460" s="99"/>
      <x:c r="M3460" s="99"/>
      <x:c r="N3460" s="100"/>
    </x:row>
    <x:row r="3461" spans="1:14" s="5" customFormat="1" ht="19.5" customHeight="1">
      <x:c r="A3461" s="101" t="s">
        <x:v>1506</x:v>
      </x:c>
      <x:c r="B3461" s="101" t="s">
        <x:v>591</x:v>
      </x:c>
      <x:c r="C3461" s="102">
        <x:v>0.0020000000000000001</x:v>
      </x:c>
      <x:c r="D3461" s="103" t="s">
        <x:v>305</x:v>
      </x:c>
      <x:c r="E3461" s="104"/>
      <x:c r="F3461" s="104">
        <x:f>INT(C3461*E3461)</x:f>
        <x:v>0</x:v>
      </x:c>
      <x:c r="G3461" s="104"/>
      <x:c r="H3461" s="104"/>
      <x:c r="I3461" s="104">
        <x:f>자재단가표!D17</x:f>
        <x:v>0</x:v>
      </x:c>
      <x:c r="J3461" s="104">
        <x:f>INT(C3461*I3461)</x:f>
        <x:v>0</x:v>
      </x:c>
      <x:c r="K3461" s="104">
        <x:f>SUM(E3461,G3461,I3461)</x:f>
        <x:v>0</x:v>
      </x:c>
      <x:c r="L3461" s="104">
        <x:f>SUM(F3461,H3461,J3461)</x:f>
        <x:v>0</x:v>
      </x:c>
      <x:c r="M3461" s="104"/>
      <x:c r="N3461" s="100"/>
    </x:row>
    <x:row r="3462" spans="1:14" s="5" customFormat="1" ht="19.5" customHeight="1">
      <x:c r="A3462" s="101" t="s">
        <x:v>533</x:v>
      </x:c>
      <x:c r="B3462" s="101"/>
      <x:c r="C3462" s="102"/>
      <x:c r="D3462" s="103"/>
      <x:c r="E3462" s="104"/>
      <x:c r="F3462" s="104">
        <x:f>SUM(F3461:F3461)</x:f>
        <x:v>0</x:v>
      </x:c>
      <x:c r="G3462" s="104"/>
      <x:c r="H3462" s="104">
        <x:f>SUM(H3461:H3461)</x:f>
        <x:v>0</x:v>
      </x:c>
      <x:c r="I3462" s="104"/>
      <x:c r="J3462" s="104">
        <x:f>SUM(J3461:J3461)</x:f>
        <x:v>0</x:v>
      </x:c>
      <x:c r="K3462" s="104"/>
      <x:c r="L3462" s="104">
        <x:f>SUM(F3462,H3462,J3462)</x:f>
        <x:v>0</x:v>
      </x:c>
      <x:c r="M3462" s="104"/>
      <x:c r="N3462" s="100"/>
    </x:row>
    <x:row r="3463" spans="1:14" s="5" customFormat="1" ht="19.5" customHeight="1">
      <x:c r="A3463" s="105"/>
      <x:c r="B3463" s="105"/>
      <x:c r="C3463" s="106"/>
      <x:c r="D3463" s="107"/>
      <x:c r="E3463" s="108"/>
      <x:c r="F3463" s="108"/>
      <x:c r="G3463" s="108"/>
      <x:c r="H3463" s="108"/>
      <x:c r="I3463" s="108"/>
      <x:c r="J3463" s="108"/>
      <x:c r="K3463" s="108"/>
      <x:c r="L3463" s="108"/>
      <x:c r="M3463" s="108"/>
      <x:c r="N3463" s="100"/>
    </x:row>
    <x:row r="3464" spans="1:14" s="5" customFormat="1" ht="42.75" customHeight="1">
      <x:c r="A3464" s="113" t="s">
        <x:v>1404</x:v>
      </x:c>
      <x:c r="B3464" s="96" t="str">
        <x:f>일위대가목록표!C360</x:f>
        <x:v>B5, 20km</x:v>
      </x:c>
      <x:c r="C3464" s="97"/>
      <x:c r="D3464" s="98" t="s">
        <x:v>148</x:v>
      </x:c>
      <x:c r="E3464" s="99"/>
      <x:c r="F3464" s="99"/>
      <x:c r="G3464" s="99"/>
      <x:c r="H3464" s="99"/>
      <x:c r="I3464" s="99"/>
      <x:c r="J3464" s="99"/>
      <x:c r="K3464" s="99"/>
      <x:c r="L3464" s="99"/>
      <x:c r="M3464" s="99"/>
      <x:c r="N3464" s="100"/>
    </x:row>
    <x:row r="3465" spans="1:14" s="5" customFormat="1" ht="19.5" customHeight="1">
      <x:c r="A3465" s="101" t="s">
        <x:v>1506</x:v>
      </x:c>
      <x:c r="B3465" s="101" t="s">
        <x:v>591</x:v>
      </x:c>
      <x:c r="C3465" s="102">
        <x:v>0.0029999999999999999</x:v>
      </x:c>
      <x:c r="D3465" s="103" t="s">
        <x:v>305</x:v>
      </x:c>
      <x:c r="E3465" s="104"/>
      <x:c r="F3465" s="104">
        <x:f>INT(C3465*E3465)</x:f>
        <x:v>0</x:v>
      </x:c>
      <x:c r="G3465" s="104"/>
      <x:c r="H3465" s="104"/>
      <x:c r="I3465" s="104">
        <x:f>I3461</x:f>
        <x:v>0</x:v>
      </x:c>
      <x:c r="J3465" s="104">
        <x:f>INT(C3465*I3465)</x:f>
        <x:v>0</x:v>
      </x:c>
      <x:c r="K3465" s="104">
        <x:f>SUM(E3465,G3465,I3465)</x:f>
        <x:v>0</x:v>
      </x:c>
      <x:c r="L3465" s="104">
        <x:f>SUM(F3465,H3465,J3465)</x:f>
        <x:v>0</x:v>
      </x:c>
      <x:c r="M3465" s="104"/>
      <x:c r="N3465" s="100"/>
    </x:row>
    <x:row r="3466" spans="1:14" s="5" customFormat="1" ht="19.5" customHeight="1">
      <x:c r="A3466" s="101" t="s">
        <x:v>533</x:v>
      </x:c>
      <x:c r="B3466" s="101"/>
      <x:c r="C3466" s="102"/>
      <x:c r="D3466" s="103"/>
      <x:c r="E3466" s="104"/>
      <x:c r="F3466" s="104">
        <x:f>SUM(F3465:F3465)</x:f>
        <x:v>0</x:v>
      </x:c>
      <x:c r="G3466" s="104"/>
      <x:c r="H3466" s="104">
        <x:f>SUM(H3465:H3465)</x:f>
        <x:v>0</x:v>
      </x:c>
      <x:c r="I3466" s="104"/>
      <x:c r="J3466" s="104">
        <x:f>SUM(J3465:J3465)</x:f>
        <x:v>0</x:v>
      </x:c>
      <x:c r="K3466" s="104"/>
      <x:c r="L3466" s="104">
        <x:f>SUM(F3466,H3466,J3466)</x:f>
        <x:v>0</x:v>
      </x:c>
      <x:c r="M3466" s="104"/>
      <x:c r="N3466" s="100"/>
    </x:row>
    <x:row r="3467" spans="1:14" s="5" customFormat="1" ht="19.5" customHeight="1">
      <x:c r="A3467" s="105"/>
      <x:c r="B3467" s="105"/>
      <x:c r="C3467" s="106"/>
      <x:c r="D3467" s="107"/>
      <x:c r="E3467" s="108"/>
      <x:c r="F3467" s="108"/>
      <x:c r="G3467" s="108"/>
      <x:c r="H3467" s="108"/>
      <x:c r="I3467" s="108"/>
      <x:c r="J3467" s="108"/>
      <x:c r="K3467" s="108"/>
      <x:c r="L3467" s="108"/>
      <x:c r="M3467" s="108"/>
      <x:c r="N3467" s="100"/>
    </x:row>
    <x:row r="3468" spans="1:14" s="5" customFormat="1" ht="42.75" customHeight="1">
      <x:c r="A3468" s="113" t="s">
        <x:v>1010</x:v>
      </x:c>
      <x:c r="B3468" s="96" t="str">
        <x:f>일위대가목록표!C361</x:f>
        <x:v>B6, 20km</x:v>
      </x:c>
      <x:c r="C3468" s="97"/>
      <x:c r="D3468" s="98" t="s">
        <x:v>148</x:v>
      </x:c>
      <x:c r="E3468" s="99"/>
      <x:c r="F3468" s="99"/>
      <x:c r="G3468" s="99"/>
      <x:c r="H3468" s="99"/>
      <x:c r="I3468" s="99"/>
      <x:c r="J3468" s="99"/>
      <x:c r="K3468" s="99"/>
      <x:c r="L3468" s="99"/>
      <x:c r="M3468" s="99"/>
      <x:c r="N3468" s="100"/>
    </x:row>
    <x:row r="3469" spans="1:14" s="5" customFormat="1" ht="19.5" customHeight="1">
      <x:c r="A3469" s="101" t="s">
        <x:v>1506</x:v>
      </x:c>
      <x:c r="B3469" s="101" t="s">
        <x:v>591</x:v>
      </x:c>
      <x:c r="C3469" s="102">
        <x:v>0.0059999999999999998</x:v>
      </x:c>
      <x:c r="D3469" s="103" t="s">
        <x:v>305</x:v>
      </x:c>
      <x:c r="E3469" s="104"/>
      <x:c r="F3469" s="104">
        <x:f>INT(C3469*E3469)</x:f>
        <x:v>0</x:v>
      </x:c>
      <x:c r="G3469" s="104"/>
      <x:c r="H3469" s="104"/>
      <x:c r="I3469" s="104">
        <x:f>I3465</x:f>
        <x:v>0</x:v>
      </x:c>
      <x:c r="J3469" s="104">
        <x:f>INT(C3469*I3469)</x:f>
        <x:v>0</x:v>
      </x:c>
      <x:c r="K3469" s="104">
        <x:f>SUM(E3469,G3469,I3469)</x:f>
        <x:v>0</x:v>
      </x:c>
      <x:c r="L3469" s="104">
        <x:f>SUM(F3469,H3469,J3469)</x:f>
        <x:v>0</x:v>
      </x:c>
      <x:c r="M3469" s="104"/>
      <x:c r="N3469" s="100"/>
    </x:row>
    <x:row r="3470" spans="1:14" s="5" customFormat="1" ht="19.5" customHeight="1">
      <x:c r="A3470" s="101" t="s">
        <x:v>533</x:v>
      </x:c>
      <x:c r="B3470" s="101"/>
      <x:c r="C3470" s="102"/>
      <x:c r="D3470" s="103"/>
      <x:c r="E3470" s="104"/>
      <x:c r="F3470" s="104">
        <x:f>SUM(F3469:F3469)</x:f>
        <x:v>0</x:v>
      </x:c>
      <x:c r="G3470" s="104"/>
      <x:c r="H3470" s="104">
        <x:f>SUM(H3469:H3469)</x:f>
        <x:v>0</x:v>
      </x:c>
      <x:c r="I3470" s="104"/>
      <x:c r="J3470" s="104">
        <x:f>SUM(J3469:J3469)</x:f>
        <x:v>0</x:v>
      </x:c>
      <x:c r="K3470" s="104"/>
      <x:c r="L3470" s="104">
        <x:f>SUM(F3470,H3470,J3470)</x:f>
        <x:v>0</x:v>
      </x:c>
      <x:c r="M3470" s="104"/>
      <x:c r="N3470" s="100"/>
    </x:row>
    <x:row r="3471" spans="1:14" s="5" customFormat="1" ht="19.5" customHeight="1">
      <x:c r="A3471" s="105"/>
      <x:c r="B3471" s="105"/>
      <x:c r="C3471" s="106"/>
      <x:c r="D3471" s="107"/>
      <x:c r="E3471" s="108"/>
      <x:c r="F3471" s="108"/>
      <x:c r="G3471" s="108"/>
      <x:c r="H3471" s="108"/>
      <x:c r="I3471" s="108"/>
      <x:c r="J3471" s="108"/>
      <x:c r="K3471" s="108"/>
      <x:c r="L3471" s="108"/>
      <x:c r="M3471" s="108"/>
      <x:c r="N3471" s="100"/>
    </x:row>
    <x:row r="3472" spans="1:14" s="5" customFormat="1" ht="42.75" customHeight="1">
      <x:c r="A3472" s="113" t="s">
        <x:v>1005</x:v>
      </x:c>
      <x:c r="B3472" s="96" t="str">
        <x:f>일위대가목록표!C362</x:f>
        <x:v>B7, 20km</x:v>
      </x:c>
      <x:c r="C3472" s="97"/>
      <x:c r="D3472" s="98" t="s">
        <x:v>148</x:v>
      </x:c>
      <x:c r="E3472" s="99"/>
      <x:c r="F3472" s="99"/>
      <x:c r="G3472" s="99"/>
      <x:c r="H3472" s="99"/>
      <x:c r="I3472" s="99"/>
      <x:c r="J3472" s="99"/>
      <x:c r="K3472" s="99"/>
      <x:c r="L3472" s="99"/>
      <x:c r="M3472" s="99"/>
      <x:c r="N3472" s="100"/>
    </x:row>
    <x:row r="3473" spans="1:14" s="5" customFormat="1" ht="19.5" customHeight="1">
      <x:c r="A3473" s="101" t="s">
        <x:v>1506</x:v>
      </x:c>
      <x:c r="B3473" s="101" t="s">
        <x:v>591</x:v>
      </x:c>
      <x:c r="C3473" s="102">
        <x:v>0.0080000000000000004</x:v>
      </x:c>
      <x:c r="D3473" s="103" t="s">
        <x:v>305</x:v>
      </x:c>
      <x:c r="E3473" s="104"/>
      <x:c r="F3473" s="104">
        <x:f>INT(C3473*E3473)</x:f>
        <x:v>0</x:v>
      </x:c>
      <x:c r="G3473" s="104"/>
      <x:c r="H3473" s="104"/>
      <x:c r="I3473" s="104">
        <x:f>I3469</x:f>
        <x:v>0</x:v>
      </x:c>
      <x:c r="J3473" s="104">
        <x:f>INT(C3473*I3473)</x:f>
        <x:v>0</x:v>
      </x:c>
      <x:c r="K3473" s="104">
        <x:f>SUM(E3473,G3473,I3473)</x:f>
        <x:v>0</x:v>
      </x:c>
      <x:c r="L3473" s="104">
        <x:f>SUM(F3473,H3473,J3473)</x:f>
        <x:v>0</x:v>
      </x:c>
      <x:c r="M3473" s="104"/>
      <x:c r="N3473" s="100"/>
    </x:row>
    <x:row r="3474" spans="1:14" s="5" customFormat="1" ht="19.5" customHeight="1">
      <x:c r="A3474" s="101" t="s">
        <x:v>533</x:v>
      </x:c>
      <x:c r="B3474" s="101"/>
      <x:c r="C3474" s="102"/>
      <x:c r="D3474" s="103"/>
      <x:c r="E3474" s="104"/>
      <x:c r="F3474" s="104">
        <x:f>SUM(F3473:F3473)</x:f>
        <x:v>0</x:v>
      </x:c>
      <x:c r="G3474" s="104"/>
      <x:c r="H3474" s="104">
        <x:f>SUM(H3473:H3473)</x:f>
        <x:v>0</x:v>
      </x:c>
      <x:c r="I3474" s="104"/>
      <x:c r="J3474" s="104">
        <x:f>SUM(J3473:J3473)</x:f>
        <x:v>0</x:v>
      </x:c>
      <x:c r="K3474" s="104"/>
      <x:c r="L3474" s="104">
        <x:f>SUM(F3474,H3474,J3474)</x:f>
        <x:v>0</x:v>
      </x:c>
      <x:c r="M3474" s="104"/>
      <x:c r="N3474" s="100"/>
    </x:row>
    <x:row r="3475" spans="1:14" s="5" customFormat="1" ht="19.5" customHeight="1">
      <x:c r="A3475" s="105"/>
      <x:c r="B3475" s="105"/>
      <x:c r="C3475" s="106"/>
      <x:c r="D3475" s="107"/>
      <x:c r="E3475" s="108"/>
      <x:c r="F3475" s="108"/>
      <x:c r="G3475" s="108"/>
      <x:c r="H3475" s="108"/>
      <x:c r="I3475" s="108"/>
      <x:c r="J3475" s="108"/>
      <x:c r="K3475" s="108"/>
      <x:c r="L3475" s="108"/>
      <x:c r="M3475" s="108"/>
      <x:c r="N3475" s="100"/>
    </x:row>
    <x:row r="3476" spans="1:14" s="5" customFormat="1" ht="42.75" customHeight="1">
      <x:c r="A3476" s="113" t="s">
        <x:v>1401</x:v>
      </x:c>
      <x:c r="B3476" s="96" t="str">
        <x:f>일위대가목록표!C363</x:f>
        <x:v>B8, 20km</x:v>
      </x:c>
      <x:c r="C3476" s="97"/>
      <x:c r="D3476" s="98" t="s">
        <x:v>148</x:v>
      </x:c>
      <x:c r="E3476" s="99"/>
      <x:c r="F3476" s="99"/>
      <x:c r="G3476" s="99"/>
      <x:c r="H3476" s="99"/>
      <x:c r="I3476" s="99"/>
      <x:c r="J3476" s="99"/>
      <x:c r="K3476" s="99"/>
      <x:c r="L3476" s="99"/>
      <x:c r="M3476" s="99"/>
      <x:c r="N3476" s="100"/>
    </x:row>
    <x:row r="3477" spans="1:14" s="5" customFormat="1" ht="19.5" customHeight="1">
      <x:c r="A3477" s="101" t="s">
        <x:v>1506</x:v>
      </x:c>
      <x:c r="B3477" s="101" t="s">
        <x:v>591</x:v>
      </x:c>
      <x:c r="C3477" s="102">
        <x:v>0.012</x:v>
      </x:c>
      <x:c r="D3477" s="103" t="s">
        <x:v>305</x:v>
      </x:c>
      <x:c r="E3477" s="104"/>
      <x:c r="F3477" s="104">
        <x:f>INT(C3477*E3477)</x:f>
        <x:v>0</x:v>
      </x:c>
      <x:c r="G3477" s="104"/>
      <x:c r="H3477" s="104"/>
      <x:c r="I3477" s="104">
        <x:f>I3473</x:f>
        <x:v>0</x:v>
      </x:c>
      <x:c r="J3477" s="104">
        <x:f>INT(C3477*I3477)</x:f>
        <x:v>0</x:v>
      </x:c>
      <x:c r="K3477" s="104">
        <x:f>SUM(E3477,G3477,I3477)</x:f>
        <x:v>0</x:v>
      </x:c>
      <x:c r="L3477" s="104">
        <x:f>SUM(F3477,H3477,J3477)</x:f>
        <x:v>0</x:v>
      </x:c>
      <x:c r="M3477" s="104"/>
      <x:c r="N3477" s="100"/>
    </x:row>
    <x:row r="3478" spans="1:14" s="5" customFormat="1" ht="19.5" customHeight="1">
      <x:c r="A3478" s="101" t="s">
        <x:v>533</x:v>
      </x:c>
      <x:c r="B3478" s="101"/>
      <x:c r="C3478" s="102"/>
      <x:c r="D3478" s="103"/>
      <x:c r="E3478" s="104"/>
      <x:c r="F3478" s="104">
        <x:f>SUM(F3477:F3477)</x:f>
        <x:v>0</x:v>
      </x:c>
      <x:c r="G3478" s="104"/>
      <x:c r="H3478" s="104">
        <x:f>SUM(H3477:H3477)</x:f>
        <x:v>0</x:v>
      </x:c>
      <x:c r="I3478" s="104"/>
      <x:c r="J3478" s="104">
        <x:f>SUM(J3477:J3477)</x:f>
        <x:v>0</x:v>
      </x:c>
      <x:c r="K3478" s="104"/>
      <x:c r="L3478" s="104">
        <x:f>SUM(F3478,H3478,J3478)</x:f>
        <x:v>0</x:v>
      </x:c>
      <x:c r="M3478" s="104"/>
      <x:c r="N3478" s="100"/>
    </x:row>
    <x:row r="3479" spans="1:14" s="5" customFormat="1" ht="19.5" customHeight="1">
      <x:c r="A3479" s="105"/>
      <x:c r="B3479" s="105"/>
      <x:c r="C3479" s="106"/>
      <x:c r="D3479" s="107"/>
      <x:c r="E3479" s="108"/>
      <x:c r="F3479" s="108"/>
      <x:c r="G3479" s="108"/>
      <x:c r="H3479" s="108"/>
      <x:c r="I3479" s="108"/>
      <x:c r="J3479" s="108"/>
      <x:c r="K3479" s="108"/>
      <x:c r="L3479" s="108"/>
      <x:c r="M3479" s="108"/>
      <x:c r="N3479" s="100"/>
    </x:row>
    <x:row r="3480" spans="1:14" s="5" customFormat="1" ht="42.75" customHeight="1">
      <x:c r="A3480" s="113" t="s">
        <x:v>356</x:v>
      </x:c>
      <x:c r="B3480" s="96" t="str">
        <x:f>일위대가목록표!C364</x:f>
        <x:v>B9, 20km</x:v>
      </x:c>
      <x:c r="C3480" s="97"/>
      <x:c r="D3480" s="98" t="s">
        <x:v>148</x:v>
      </x:c>
      <x:c r="E3480" s="99"/>
      <x:c r="F3480" s="99"/>
      <x:c r="G3480" s="99"/>
      <x:c r="H3480" s="99"/>
      <x:c r="I3480" s="99"/>
      <x:c r="J3480" s="99"/>
      <x:c r="K3480" s="99"/>
      <x:c r="L3480" s="99"/>
      <x:c r="M3480" s="99"/>
      <x:c r="N3480" s="100"/>
    </x:row>
    <x:row r="3481" spans="1:14" s="5" customFormat="1" ht="19.5" customHeight="1">
      <x:c r="A3481" s="101" t="s">
        <x:v>1506</x:v>
      </x:c>
      <x:c r="B3481" s="101" t="s">
        <x:v>591</x:v>
      </x:c>
      <x:c r="C3481" s="102">
        <x:v>0.016</x:v>
      </x:c>
      <x:c r="D3481" s="103" t="s">
        <x:v>305</x:v>
      </x:c>
      <x:c r="E3481" s="104"/>
      <x:c r="F3481" s="104">
        <x:f>INT(C3481*E3481)</x:f>
        <x:v>0</x:v>
      </x:c>
      <x:c r="G3481" s="104"/>
      <x:c r="H3481" s="104"/>
      <x:c r="I3481" s="104">
        <x:f>I3477</x:f>
        <x:v>0</x:v>
      </x:c>
      <x:c r="J3481" s="104">
        <x:f>INT(C3481*I3481)</x:f>
        <x:v>0</x:v>
      </x:c>
      <x:c r="K3481" s="104">
        <x:f>SUM(E3481,G3481,I3481)</x:f>
        <x:v>0</x:v>
      </x:c>
      <x:c r="L3481" s="104">
        <x:f>SUM(F3481,H3481,J3481)</x:f>
        <x:v>0</x:v>
      </x:c>
      <x:c r="M3481" s="104"/>
      <x:c r="N3481" s="100"/>
    </x:row>
    <x:row r="3482" spans="1:14" s="5" customFormat="1" ht="19.5" customHeight="1">
      <x:c r="A3482" s="101" t="s">
        <x:v>533</x:v>
      </x:c>
      <x:c r="B3482" s="101"/>
      <x:c r="C3482" s="102"/>
      <x:c r="D3482" s="103"/>
      <x:c r="E3482" s="104"/>
      <x:c r="F3482" s="104">
        <x:f>SUM(F3481:F3481)</x:f>
        <x:v>0</x:v>
      </x:c>
      <x:c r="G3482" s="104"/>
      <x:c r="H3482" s="104">
        <x:f>SUM(H3481:H3481)</x:f>
        <x:v>0</x:v>
      </x:c>
      <x:c r="I3482" s="104"/>
      <x:c r="J3482" s="104">
        <x:f>SUM(J3481:J3481)</x:f>
        <x:v>0</x:v>
      </x:c>
      <x:c r="K3482" s="104"/>
      <x:c r="L3482" s="104">
        <x:f>SUM(F3482,H3482,J3482)</x:f>
        <x:v>0</x:v>
      </x:c>
      <x:c r="M3482" s="104"/>
      <x:c r="N3482" s="100"/>
    </x:row>
    <x:row r="3483" spans="1:14" s="5" customFormat="1" ht="19.5" customHeight="1">
      <x:c r="A3483" s="105"/>
      <x:c r="B3483" s="105"/>
      <x:c r="C3483" s="106"/>
      <x:c r="D3483" s="107"/>
      <x:c r="E3483" s="108"/>
      <x:c r="F3483" s="108"/>
      <x:c r="G3483" s="108"/>
      <x:c r="H3483" s="108"/>
      <x:c r="I3483" s="108"/>
      <x:c r="J3483" s="108"/>
      <x:c r="K3483" s="108"/>
      <x:c r="L3483" s="108"/>
      <x:c r="M3483" s="108"/>
      <x:c r="N3483" s="100"/>
    </x:row>
    <x:row r="3484" spans="1:14" s="5" customFormat="1" ht="42.75" customHeight="1">
      <x:c r="A3484" s="113" t="s">
        <x:v>353</x:v>
      </x:c>
      <x:c r="B3484" s="96" t="str">
        <x:f>일위대가목록표!C365</x:f>
        <x:v>B10, 20km</x:v>
      </x:c>
      <x:c r="C3484" s="97"/>
      <x:c r="D3484" s="98" t="s">
        <x:v>148</x:v>
      </x:c>
      <x:c r="E3484" s="99"/>
      <x:c r="F3484" s="99"/>
      <x:c r="G3484" s="99"/>
      <x:c r="H3484" s="99"/>
      <x:c r="I3484" s="99"/>
      <x:c r="J3484" s="99"/>
      <x:c r="K3484" s="99"/>
      <x:c r="L3484" s="99"/>
      <x:c r="M3484" s="99"/>
      <x:c r="N3484" s="100"/>
    </x:row>
    <x:row r="3485" spans="1:14" s="5" customFormat="1" ht="19.5" customHeight="1">
      <x:c r="A3485" s="101" t="s">
        <x:v>1506</x:v>
      </x:c>
      <x:c r="B3485" s="101" t="s">
        <x:v>591</x:v>
      </x:c>
      <x:c r="C3485" s="102">
        <x:v>0.021999999999999997</x:v>
      </x:c>
      <x:c r="D3485" s="103" t="s">
        <x:v>305</x:v>
      </x:c>
      <x:c r="E3485" s="104"/>
      <x:c r="F3485" s="104">
        <x:f>INT(C3485*E3485)</x:f>
        <x:v>0</x:v>
      </x:c>
      <x:c r="G3485" s="104"/>
      <x:c r="H3485" s="104"/>
      <x:c r="I3485" s="104">
        <x:f>I3481</x:f>
        <x:v>0</x:v>
      </x:c>
      <x:c r="J3485" s="104">
        <x:f>INT(C3485*I3485)</x:f>
        <x:v>0</x:v>
      </x:c>
      <x:c r="K3485" s="104">
        <x:f>SUM(E3485,G3485,I3485)</x:f>
        <x:v>0</x:v>
      </x:c>
      <x:c r="L3485" s="104">
        <x:f>SUM(F3485,H3485,J3485)</x:f>
        <x:v>0</x:v>
      </x:c>
      <x:c r="M3485" s="104"/>
      <x:c r="N3485" s="100"/>
    </x:row>
    <x:row r="3486" spans="1:14" s="5" customFormat="1" ht="19.5" customHeight="1">
      <x:c r="A3486" s="101" t="s">
        <x:v>533</x:v>
      </x:c>
      <x:c r="B3486" s="101"/>
      <x:c r="C3486" s="102"/>
      <x:c r="D3486" s="103"/>
      <x:c r="E3486" s="104"/>
      <x:c r="F3486" s="104">
        <x:f>SUM(F3485:F3485)</x:f>
        <x:v>0</x:v>
      </x:c>
      <x:c r="G3486" s="104"/>
      <x:c r="H3486" s="104">
        <x:f>SUM(H3485:H3485)</x:f>
        <x:v>0</x:v>
      </x:c>
      <x:c r="I3486" s="104"/>
      <x:c r="J3486" s="104">
        <x:f>SUM(J3485:J3485)</x:f>
        <x:v>0</x:v>
      </x:c>
      <x:c r="K3486" s="104"/>
      <x:c r="L3486" s="104">
        <x:f>SUM(F3486,H3486,J3486)</x:f>
        <x:v>0</x:v>
      </x:c>
      <x:c r="M3486" s="104"/>
      <x:c r="N3486" s="100"/>
    </x:row>
    <x:row r="3487" spans="1:14" s="5" customFormat="1" ht="19.5" customHeight="1">
      <x:c r="A3487" s="105"/>
      <x:c r="B3487" s="105"/>
      <x:c r="C3487" s="106"/>
      <x:c r="D3487" s="107"/>
      <x:c r="E3487" s="108"/>
      <x:c r="F3487" s="108"/>
      <x:c r="G3487" s="108"/>
      <x:c r="H3487" s="108"/>
      <x:c r="I3487" s="108"/>
      <x:c r="J3487" s="108"/>
      <x:c r="K3487" s="108"/>
      <x:c r="L3487" s="108"/>
      <x:c r="M3487" s="108"/>
      <x:c r="N3487" s="100"/>
    </x:row>
    <x:row r="3488" spans="1:14" s="5" customFormat="1" ht="42.75" customHeight="1">
      <x:c r="A3488" s="113" t="s">
        <x:v>355</x:v>
      </x:c>
      <x:c r="B3488" s="96" t="str">
        <x:f>일위대가목록표!C366</x:f>
        <x:v>B11, 20km</x:v>
      </x:c>
      <x:c r="C3488" s="97"/>
      <x:c r="D3488" s="98" t="s">
        <x:v>148</x:v>
      </x:c>
      <x:c r="E3488" s="99"/>
      <x:c r="F3488" s="99"/>
      <x:c r="G3488" s="99"/>
      <x:c r="H3488" s="99"/>
      <x:c r="I3488" s="99"/>
      <x:c r="J3488" s="99"/>
      <x:c r="K3488" s="99"/>
      <x:c r="L3488" s="99"/>
      <x:c r="M3488" s="99"/>
      <x:c r="N3488" s="100"/>
    </x:row>
    <x:row r="3489" spans="1:14" s="5" customFormat="1" ht="19.5" customHeight="1">
      <x:c r="A3489" s="101" t="s">
        <x:v>1506</x:v>
      </x:c>
      <x:c r="B3489" s="101" t="s">
        <x:v>591</x:v>
      </x:c>
      <x:c r="C3489" s="102">
        <x:v>0.027000000000000002</x:v>
      </x:c>
      <x:c r="D3489" s="103" t="s">
        <x:v>305</x:v>
      </x:c>
      <x:c r="E3489" s="104"/>
      <x:c r="F3489" s="104">
        <x:f>INT(C3489*E3489)</x:f>
        <x:v>0</x:v>
      </x:c>
      <x:c r="G3489" s="104"/>
      <x:c r="H3489" s="104"/>
      <x:c r="I3489" s="104">
        <x:f>I3485</x:f>
        <x:v>0</x:v>
      </x:c>
      <x:c r="J3489" s="104">
        <x:f>INT(C3489*I3489)</x:f>
        <x:v>0</x:v>
      </x:c>
      <x:c r="K3489" s="104">
        <x:f>SUM(E3489,G3489,I3489)</x:f>
        <x:v>0</x:v>
      </x:c>
      <x:c r="L3489" s="104">
        <x:f>SUM(F3489,H3489,J3489)</x:f>
        <x:v>0</x:v>
      </x:c>
      <x:c r="M3489" s="104"/>
      <x:c r="N3489" s="100"/>
    </x:row>
    <x:row r="3490" spans="1:14" s="5" customFormat="1" ht="19.5" customHeight="1">
      <x:c r="A3490" s="101" t="s">
        <x:v>533</x:v>
      </x:c>
      <x:c r="B3490" s="101"/>
      <x:c r="C3490" s="102"/>
      <x:c r="D3490" s="103"/>
      <x:c r="E3490" s="104"/>
      <x:c r="F3490" s="104">
        <x:f>SUM(F3489:F3489)</x:f>
        <x:v>0</x:v>
      </x:c>
      <x:c r="G3490" s="104"/>
      <x:c r="H3490" s="104">
        <x:f>SUM(H3489:H3489)</x:f>
        <x:v>0</x:v>
      </x:c>
      <x:c r="I3490" s="104"/>
      <x:c r="J3490" s="104">
        <x:f>SUM(J3489:J3489)</x:f>
        <x:v>0</x:v>
      </x:c>
      <x:c r="K3490" s="104"/>
      <x:c r="L3490" s="104">
        <x:f>SUM(F3490,H3490,J3490)</x:f>
        <x:v>0</x:v>
      </x:c>
      <x:c r="M3490" s="104"/>
      <x:c r="N3490" s="100"/>
    </x:row>
    <x:row r="3491" spans="1:14" s="5" customFormat="1" ht="19.5" customHeight="1">
      <x:c r="A3491" s="105"/>
      <x:c r="B3491" s="105"/>
      <x:c r="C3491" s="106"/>
      <x:c r="D3491" s="107"/>
      <x:c r="E3491" s="108"/>
      <x:c r="F3491" s="108"/>
      <x:c r="G3491" s="108"/>
      <x:c r="H3491" s="108"/>
      <x:c r="I3491" s="108"/>
      <x:c r="J3491" s="108"/>
      <x:c r="K3491" s="108"/>
      <x:c r="L3491" s="108"/>
      <x:c r="M3491" s="108"/>
      <x:c r="N3491" s="100"/>
    </x:row>
    <x:row r="3492" spans="1:14" s="5" customFormat="1" ht="42.75" customHeight="1">
      <x:c r="A3492" s="113" t="s">
        <x:v>1379</x:v>
      </x:c>
      <x:c r="B3492" s="96" t="str">
        <x:f>일위대가목록표!C367</x:f>
        <x:v>B12, 20km</x:v>
      </x:c>
      <x:c r="C3492" s="97"/>
      <x:c r="D3492" s="98" t="s">
        <x:v>148</x:v>
      </x:c>
      <x:c r="E3492" s="99"/>
      <x:c r="F3492" s="99"/>
      <x:c r="G3492" s="99"/>
      <x:c r="H3492" s="99"/>
      <x:c r="I3492" s="99"/>
      <x:c r="J3492" s="99"/>
      <x:c r="K3492" s="99"/>
      <x:c r="L3492" s="99"/>
      <x:c r="M3492" s="99"/>
      <x:c r="N3492" s="100"/>
    </x:row>
    <x:row r="3493" spans="1:14" s="5" customFormat="1" ht="19.5" customHeight="1">
      <x:c r="A3493" s="101" t="s">
        <x:v>1506</x:v>
      </x:c>
      <x:c r="B3493" s="101" t="s">
        <x:v>591</x:v>
      </x:c>
      <x:c r="C3493" s="102">
        <x:v>0.035999999999999999</x:v>
      </x:c>
      <x:c r="D3493" s="103" t="s">
        <x:v>305</x:v>
      </x:c>
      <x:c r="E3493" s="104"/>
      <x:c r="F3493" s="104">
        <x:f>INT(C3493*E3493)</x:f>
        <x:v>0</x:v>
      </x:c>
      <x:c r="G3493" s="104"/>
      <x:c r="H3493" s="104"/>
      <x:c r="I3493" s="104">
        <x:f>I3489</x:f>
        <x:v>0</x:v>
      </x:c>
      <x:c r="J3493" s="104">
        <x:f>INT(C3493*I3493)</x:f>
        <x:v>0</x:v>
      </x:c>
      <x:c r="K3493" s="104">
        <x:f>SUM(E3493,G3493,I3493)</x:f>
        <x:v>0</x:v>
      </x:c>
      <x:c r="L3493" s="104">
        <x:f>SUM(F3493,H3493,J3493)</x:f>
        <x:v>0</x:v>
      </x:c>
      <x:c r="M3493" s="104"/>
      <x:c r="N3493" s="100"/>
    </x:row>
    <x:row r="3494" spans="1:14" s="5" customFormat="1" ht="19.5" customHeight="1">
      <x:c r="A3494" s="101" t="s">
        <x:v>533</x:v>
      </x:c>
      <x:c r="B3494" s="101"/>
      <x:c r="C3494" s="102"/>
      <x:c r="D3494" s="103"/>
      <x:c r="E3494" s="104"/>
      <x:c r="F3494" s="104">
        <x:f>SUM(F3493:F3493)</x:f>
        <x:v>0</x:v>
      </x:c>
      <x:c r="G3494" s="104"/>
      <x:c r="H3494" s="104">
        <x:f>SUM(H3493:H3493)</x:f>
        <x:v>0</x:v>
      </x:c>
      <x:c r="I3494" s="104"/>
      <x:c r="J3494" s="104">
        <x:f>SUM(J3493:J3493)</x:f>
        <x:v>0</x:v>
      </x:c>
      <x:c r="K3494" s="104"/>
      <x:c r="L3494" s="104">
        <x:f>SUM(F3494,H3494,J3494)</x:f>
        <x:v>0</x:v>
      </x:c>
      <x:c r="M3494" s="104"/>
      <x:c r="N3494" s="100"/>
    </x:row>
    <x:row r="3495" spans="1:14" s="5" customFormat="1" ht="19.5" customHeight="1">
      <x:c r="A3495" s="105"/>
      <x:c r="B3495" s="105"/>
      <x:c r="C3495" s="106"/>
      <x:c r="D3495" s="107"/>
      <x:c r="E3495" s="108"/>
      <x:c r="F3495" s="108"/>
      <x:c r="G3495" s="108"/>
      <x:c r="H3495" s="108"/>
      <x:c r="I3495" s="108"/>
      <x:c r="J3495" s="108"/>
      <x:c r="K3495" s="108"/>
      <x:c r="L3495" s="108"/>
      <x:c r="M3495" s="108"/>
      <x:c r="N3495" s="100"/>
    </x:row>
    <x:row r="3496" spans="1:14" s="5" customFormat="1" ht="42.75" customHeight="1">
      <x:c r="A3496" s="113" t="s">
        <x:v>351</x:v>
      </x:c>
      <x:c r="B3496" s="96" t="str">
        <x:f>일위대가목록표!C368</x:f>
        <x:v>B13, 20km</x:v>
      </x:c>
      <x:c r="C3496" s="97"/>
      <x:c r="D3496" s="98" t="s">
        <x:v>148</x:v>
      </x:c>
      <x:c r="E3496" s="99"/>
      <x:c r="F3496" s="99"/>
      <x:c r="G3496" s="99"/>
      <x:c r="H3496" s="99"/>
      <x:c r="I3496" s="99"/>
      <x:c r="J3496" s="99"/>
      <x:c r="K3496" s="99"/>
      <x:c r="L3496" s="99"/>
      <x:c r="M3496" s="99"/>
      <x:c r="N3496" s="100"/>
    </x:row>
    <x:row r="3497" spans="1:14" s="5" customFormat="1" ht="19.5" customHeight="1">
      <x:c r="A3497" s="101" t="s">
        <x:v>1506</x:v>
      </x:c>
      <x:c r="B3497" s="101" t="s">
        <x:v>591</x:v>
      </x:c>
      <x:c r="C3497" s="102">
        <x:v>0.042000000000000004</x:v>
      </x:c>
      <x:c r="D3497" s="103" t="s">
        <x:v>305</x:v>
      </x:c>
      <x:c r="E3497" s="104"/>
      <x:c r="F3497" s="104">
        <x:f>INT(C3497*E3497)</x:f>
        <x:v>0</x:v>
      </x:c>
      <x:c r="G3497" s="104"/>
      <x:c r="H3497" s="104"/>
      <x:c r="I3497" s="104">
        <x:f>I3493</x:f>
        <x:v>0</x:v>
      </x:c>
      <x:c r="J3497" s="104">
        <x:f>INT(C3497*I3497)</x:f>
        <x:v>0</x:v>
      </x:c>
      <x:c r="K3497" s="104">
        <x:f>SUM(E3497,G3497,I3497)</x:f>
        <x:v>0</x:v>
      </x:c>
      <x:c r="L3497" s="104">
        <x:f>SUM(F3497,H3497,J3497)</x:f>
        <x:v>0</x:v>
      </x:c>
      <x:c r="M3497" s="104"/>
      <x:c r="N3497" s="100"/>
    </x:row>
    <x:row r="3498" spans="1:14" s="5" customFormat="1" ht="19.5" customHeight="1">
      <x:c r="A3498" s="101" t="s">
        <x:v>533</x:v>
      </x:c>
      <x:c r="B3498" s="101"/>
      <x:c r="C3498" s="102"/>
      <x:c r="D3498" s="103"/>
      <x:c r="E3498" s="104"/>
      <x:c r="F3498" s="104">
        <x:f>SUM(F3497:F3497)</x:f>
        <x:v>0</x:v>
      </x:c>
      <x:c r="G3498" s="104"/>
      <x:c r="H3498" s="104">
        <x:f>SUM(H3497:H3497)</x:f>
        <x:v>0</x:v>
      </x:c>
      <x:c r="I3498" s="104"/>
      <x:c r="J3498" s="104">
        <x:f>SUM(J3497:J3497)</x:f>
        <x:v>0</x:v>
      </x:c>
      <x:c r="K3498" s="104"/>
      <x:c r="L3498" s="104">
        <x:f>SUM(F3498,H3498,J3498)</x:f>
        <x:v>0</x:v>
      </x:c>
      <x:c r="M3498" s="104"/>
      <x:c r="N3498" s="100"/>
    </x:row>
    <x:row r="3499" spans="1:14" s="5" customFormat="1" ht="19.5" customHeight="1">
      <x:c r="A3499" s="105"/>
      <x:c r="B3499" s="105"/>
      <x:c r="C3499" s="106"/>
      <x:c r="D3499" s="107"/>
      <x:c r="E3499" s="108"/>
      <x:c r="F3499" s="108"/>
      <x:c r="G3499" s="108"/>
      <x:c r="H3499" s="108"/>
      <x:c r="I3499" s="108"/>
      <x:c r="J3499" s="108"/>
      <x:c r="K3499" s="108"/>
      <x:c r="L3499" s="108"/>
      <x:c r="M3499" s="108"/>
      <x:c r="N3499" s="100"/>
    </x:row>
    <x:row r="3500" spans="1:14" s="5" customFormat="1" ht="42.75" customHeight="1">
      <x:c r="A3500" s="113" t="s">
        <x:v>1387</x:v>
      </x:c>
      <x:c r="B3500" s="96" t="str">
        <x:f>일위대가목록표!C369</x:f>
        <x:v>B14, 20km</x:v>
      </x:c>
      <x:c r="C3500" s="97"/>
      <x:c r="D3500" s="98" t="s">
        <x:v>148</x:v>
      </x:c>
      <x:c r="E3500" s="99"/>
      <x:c r="F3500" s="99"/>
      <x:c r="G3500" s="99"/>
      <x:c r="H3500" s="99"/>
      <x:c r="I3500" s="99"/>
      <x:c r="J3500" s="99"/>
      <x:c r="K3500" s="99"/>
      <x:c r="L3500" s="99"/>
      <x:c r="M3500" s="99"/>
      <x:c r="N3500" s="100"/>
    </x:row>
    <x:row r="3501" spans="1:14" s="5" customFormat="1" ht="19.5" customHeight="1">
      <x:c r="A3501" s="101" t="s">
        <x:v>1506</x:v>
      </x:c>
      <x:c r="B3501" s="101" t="s">
        <x:v>591</x:v>
      </x:c>
      <x:c r="C3501" s="102">
        <x:v>0.048999999999999999</x:v>
      </x:c>
      <x:c r="D3501" s="103" t="s">
        <x:v>305</x:v>
      </x:c>
      <x:c r="E3501" s="104"/>
      <x:c r="F3501" s="104">
        <x:f>INT(C3501*E3501)</x:f>
        <x:v>0</x:v>
      </x:c>
      <x:c r="G3501" s="104"/>
      <x:c r="H3501" s="104"/>
      <x:c r="I3501" s="104">
        <x:f>I3497</x:f>
        <x:v>0</x:v>
      </x:c>
      <x:c r="J3501" s="104">
        <x:f>INT(C3501*I3501)</x:f>
        <x:v>0</x:v>
      </x:c>
      <x:c r="K3501" s="104">
        <x:f>SUM(E3501,G3501,I3501)</x:f>
        <x:v>0</x:v>
      </x:c>
      <x:c r="L3501" s="104">
        <x:f>SUM(F3501,H3501,J3501)</x:f>
        <x:v>0</x:v>
      </x:c>
      <x:c r="M3501" s="104"/>
      <x:c r="N3501" s="100"/>
    </x:row>
    <x:row r="3502" spans="1:14" s="5" customFormat="1" ht="19.5" customHeight="1">
      <x:c r="A3502" s="101" t="s">
        <x:v>533</x:v>
      </x:c>
      <x:c r="B3502" s="101"/>
      <x:c r="C3502" s="102"/>
      <x:c r="D3502" s="103"/>
      <x:c r="E3502" s="104"/>
      <x:c r="F3502" s="104">
        <x:f>SUM(F3501:F3501)</x:f>
        <x:v>0</x:v>
      </x:c>
      <x:c r="G3502" s="104"/>
      <x:c r="H3502" s="104">
        <x:f>SUM(H3501:H3501)</x:f>
        <x:v>0</x:v>
      </x:c>
      <x:c r="I3502" s="104"/>
      <x:c r="J3502" s="104">
        <x:f>SUM(J3501:J3501)</x:f>
        <x:v>0</x:v>
      </x:c>
      <x:c r="K3502" s="104"/>
      <x:c r="L3502" s="104">
        <x:f>SUM(F3502,H3502,J3502)</x:f>
        <x:v>0</x:v>
      </x:c>
      <x:c r="M3502" s="104"/>
      <x:c r="N3502" s="100"/>
    </x:row>
    <x:row r="3503" spans="1:14" s="5" customFormat="1" ht="19.5" customHeight="1">
      <x:c r="A3503" s="105"/>
      <x:c r="B3503" s="105"/>
      <x:c r="C3503" s="106"/>
      <x:c r="D3503" s="107"/>
      <x:c r="E3503" s="108"/>
      <x:c r="F3503" s="108"/>
      <x:c r="G3503" s="108"/>
      <x:c r="H3503" s="108"/>
      <x:c r="I3503" s="108"/>
      <x:c r="J3503" s="108"/>
      <x:c r="K3503" s="108"/>
      <x:c r="L3503" s="108"/>
      <x:c r="M3503" s="108"/>
      <x:c r="N3503" s="100"/>
    </x:row>
    <x:row r="3504" spans="1:14" s="5" customFormat="1" ht="42.75" customHeight="1">
      <x:c r="A3504" s="113" t="s">
        <x:v>391</x:v>
      </x:c>
      <x:c r="B3504" s="96" t="str">
        <x:f>일위대가목록표!C370</x:f>
        <x:v>B15, 20km</x:v>
      </x:c>
      <x:c r="C3504" s="97"/>
      <x:c r="D3504" s="98" t="s">
        <x:v>148</x:v>
      </x:c>
      <x:c r="E3504" s="99"/>
      <x:c r="F3504" s="99"/>
      <x:c r="G3504" s="99"/>
      <x:c r="H3504" s="99"/>
      <x:c r="I3504" s="99"/>
      <x:c r="J3504" s="99"/>
      <x:c r="K3504" s="99"/>
      <x:c r="L3504" s="99"/>
      <x:c r="M3504" s="99"/>
      <x:c r="N3504" s="100"/>
    </x:row>
    <x:row r="3505" spans="1:14" s="5" customFormat="1" ht="19.5" customHeight="1">
      <x:c r="A3505" s="101" t="s">
        <x:v>1506</x:v>
      </x:c>
      <x:c r="B3505" s="101" t="s">
        <x:v>591</x:v>
      </x:c>
      <x:c r="C3505" s="102">
        <x:v>0.063</x:v>
      </x:c>
      <x:c r="D3505" s="103" t="s">
        <x:v>305</x:v>
      </x:c>
      <x:c r="E3505" s="104"/>
      <x:c r="F3505" s="104">
        <x:f>INT(C3505*E3505)</x:f>
        <x:v>0</x:v>
      </x:c>
      <x:c r="G3505" s="104"/>
      <x:c r="H3505" s="104"/>
      <x:c r="I3505" s="104">
        <x:f>I3501</x:f>
        <x:v>0</x:v>
      </x:c>
      <x:c r="J3505" s="104">
        <x:f>INT(C3505*I3505)</x:f>
        <x:v>0</x:v>
      </x:c>
      <x:c r="K3505" s="104">
        <x:f>SUM(E3505,G3505,I3505)</x:f>
        <x:v>0</x:v>
      </x:c>
      <x:c r="L3505" s="104">
        <x:f>SUM(F3505,H3505,J3505)</x:f>
        <x:v>0</x:v>
      </x:c>
      <x:c r="M3505" s="104"/>
      <x:c r="N3505" s="100"/>
    </x:row>
    <x:row r="3506" spans="1:14" s="5" customFormat="1" ht="19.5" customHeight="1">
      <x:c r="A3506" s="101" t="s">
        <x:v>533</x:v>
      </x:c>
      <x:c r="B3506" s="101"/>
      <x:c r="C3506" s="102"/>
      <x:c r="D3506" s="103"/>
      <x:c r="E3506" s="104"/>
      <x:c r="F3506" s="104">
        <x:f>SUM(F3505:F3505)</x:f>
        <x:v>0</x:v>
      </x:c>
      <x:c r="G3506" s="104"/>
      <x:c r="H3506" s="104">
        <x:f>SUM(H3505:H3505)</x:f>
        <x:v>0</x:v>
      </x:c>
      <x:c r="I3506" s="104"/>
      <x:c r="J3506" s="104">
        <x:f>SUM(J3505:J3505)</x:f>
        <x:v>0</x:v>
      </x:c>
      <x:c r="K3506" s="104"/>
      <x:c r="L3506" s="104">
        <x:f>SUM(F3506,H3506,J3506)</x:f>
        <x:v>0</x:v>
      </x:c>
      <x:c r="M3506" s="104"/>
      <x:c r="N3506" s="100"/>
    </x:row>
    <x:row r="3507" spans="1:14" s="5" customFormat="1" ht="19.5" customHeight="1">
      <x:c r="A3507" s="105"/>
      <x:c r="B3507" s="105"/>
      <x:c r="C3507" s="106"/>
      <x:c r="D3507" s="107"/>
      <x:c r="E3507" s="108"/>
      <x:c r="F3507" s="108"/>
      <x:c r="G3507" s="108"/>
      <x:c r="H3507" s="108"/>
      <x:c r="I3507" s="108"/>
      <x:c r="J3507" s="108"/>
      <x:c r="K3507" s="108"/>
      <x:c r="L3507" s="108"/>
      <x:c r="M3507" s="108"/>
      <x:c r="N3507" s="100"/>
    </x:row>
    <x:row r="3508" spans="1:14" s="5" customFormat="1" ht="42.75" customHeight="1">
      <x:c r="A3508" s="113" t="s">
        <x:v>1398</x:v>
      </x:c>
      <x:c r="B3508" s="96" t="str">
        <x:f>일위대가목록표!C371</x:f>
        <x:v>B16, 20km</x:v>
      </x:c>
      <x:c r="C3508" s="97"/>
      <x:c r="D3508" s="98" t="s">
        <x:v>148</x:v>
      </x:c>
      <x:c r="E3508" s="99"/>
      <x:c r="F3508" s="99"/>
      <x:c r="G3508" s="99"/>
      <x:c r="H3508" s="99"/>
      <x:c r="I3508" s="99"/>
      <x:c r="J3508" s="99"/>
      <x:c r="K3508" s="99"/>
      <x:c r="L3508" s="99"/>
      <x:c r="M3508" s="99"/>
      <x:c r="N3508" s="100"/>
    </x:row>
    <x:row r="3509" spans="1:14" s="5" customFormat="1" ht="19.5" customHeight="1">
      <x:c r="A3509" s="101" t="s">
        <x:v>1506</x:v>
      </x:c>
      <x:c r="B3509" s="101" t="s">
        <x:v>591</x:v>
      </x:c>
      <x:c r="C3509" s="102">
        <x:v>0.071999999999999997</x:v>
      </x:c>
      <x:c r="D3509" s="103" t="s">
        <x:v>305</x:v>
      </x:c>
      <x:c r="E3509" s="104"/>
      <x:c r="F3509" s="104">
        <x:f>INT(C3509*E3509)</x:f>
        <x:v>0</x:v>
      </x:c>
      <x:c r="G3509" s="104"/>
      <x:c r="H3509" s="104"/>
      <x:c r="I3509" s="104">
        <x:f>I3505</x:f>
        <x:v>0</x:v>
      </x:c>
      <x:c r="J3509" s="104">
        <x:f>INT(C3509*I3509)</x:f>
        <x:v>0</x:v>
      </x:c>
      <x:c r="K3509" s="104">
        <x:f>SUM(E3509,G3509,I3509)</x:f>
        <x:v>0</x:v>
      </x:c>
      <x:c r="L3509" s="104">
        <x:f>SUM(F3509,H3509,J3509)</x:f>
        <x:v>0</x:v>
      </x:c>
      <x:c r="M3509" s="104"/>
      <x:c r="N3509" s="100"/>
    </x:row>
    <x:row r="3510" spans="1:14" s="5" customFormat="1" ht="19.5" customHeight="1">
      <x:c r="A3510" s="101" t="s">
        <x:v>533</x:v>
      </x:c>
      <x:c r="B3510" s="101"/>
      <x:c r="C3510" s="102"/>
      <x:c r="D3510" s="103"/>
      <x:c r="E3510" s="104"/>
      <x:c r="F3510" s="104">
        <x:f>SUM(F3509:F3509)</x:f>
        <x:v>0</x:v>
      </x:c>
      <x:c r="G3510" s="104"/>
      <x:c r="H3510" s="104">
        <x:f>SUM(H3509:H3509)</x:f>
        <x:v>0</x:v>
      </x:c>
      <x:c r="I3510" s="104"/>
      <x:c r="J3510" s="104">
        <x:f>SUM(J3509:J3509)</x:f>
        <x:v>0</x:v>
      </x:c>
      <x:c r="K3510" s="104"/>
      <x:c r="L3510" s="104">
        <x:f>SUM(F3510,H3510,J3510)</x:f>
        <x:v>0</x:v>
      </x:c>
      <x:c r="M3510" s="104"/>
      <x:c r="N3510" s="100"/>
    </x:row>
    <x:row r="3511" spans="1:14" s="5" customFormat="1" ht="19.5" customHeight="1">
      <x:c r="A3511" s="105"/>
      <x:c r="B3511" s="105"/>
      <x:c r="C3511" s="106"/>
      <x:c r="D3511" s="107"/>
      <x:c r="E3511" s="108"/>
      <x:c r="F3511" s="108"/>
      <x:c r="G3511" s="108"/>
      <x:c r="H3511" s="108"/>
      <x:c r="I3511" s="108"/>
      <x:c r="J3511" s="108"/>
      <x:c r="K3511" s="108"/>
      <x:c r="L3511" s="108"/>
      <x:c r="M3511" s="108"/>
      <x:c r="N3511" s="100"/>
    </x:row>
    <x:row r="3512" spans="1:14" s="5" customFormat="1" ht="42.75" customHeight="1">
      <x:c r="A3512" s="113" t="s">
        <x:v>354</x:v>
      </x:c>
      <x:c r="B3512" s="96" t="str">
        <x:f>일위대가목록표!C372</x:f>
        <x:v>B17, 20km</x:v>
      </x:c>
      <x:c r="C3512" s="97"/>
      <x:c r="D3512" s="98" t="s">
        <x:v>148</x:v>
      </x:c>
      <x:c r="E3512" s="99"/>
      <x:c r="F3512" s="99"/>
      <x:c r="G3512" s="99"/>
      <x:c r="H3512" s="99"/>
      <x:c r="I3512" s="99"/>
      <x:c r="J3512" s="99"/>
      <x:c r="K3512" s="99"/>
      <x:c r="L3512" s="99"/>
      <x:c r="M3512" s="99"/>
      <x:c r="N3512" s="100"/>
    </x:row>
    <x:row r="3513" spans="1:14" s="5" customFormat="1" ht="19.5" customHeight="1">
      <x:c r="A3513" s="101" t="s">
        <x:v>1506</x:v>
      </x:c>
      <x:c r="B3513" s="101" t="s">
        <x:v>591</x:v>
      </x:c>
      <x:c r="C3513" s="102">
        <x:v>0.081000000000000005</x:v>
      </x:c>
      <x:c r="D3513" s="103" t="s">
        <x:v>305</x:v>
      </x:c>
      <x:c r="E3513" s="104"/>
      <x:c r="F3513" s="104">
        <x:f>INT(C3513*E3513)</x:f>
        <x:v>0</x:v>
      </x:c>
      <x:c r="G3513" s="104"/>
      <x:c r="H3513" s="104"/>
      <x:c r="I3513" s="104">
        <x:f>I3509</x:f>
        <x:v>0</x:v>
      </x:c>
      <x:c r="J3513" s="104">
        <x:f>INT(C3513*I3513)</x:f>
        <x:v>0</x:v>
      </x:c>
      <x:c r="K3513" s="104">
        <x:f>SUM(E3513,G3513,I3513)</x:f>
        <x:v>0</x:v>
      </x:c>
      <x:c r="L3513" s="104">
        <x:f>SUM(F3513,H3513,J3513)</x:f>
        <x:v>0</x:v>
      </x:c>
      <x:c r="M3513" s="104"/>
      <x:c r="N3513" s="100"/>
    </x:row>
    <x:row r="3514" spans="1:14" s="5" customFormat="1" ht="19.5" customHeight="1">
      <x:c r="A3514" s="101" t="s">
        <x:v>533</x:v>
      </x:c>
      <x:c r="B3514" s="101"/>
      <x:c r="C3514" s="102"/>
      <x:c r="D3514" s="103"/>
      <x:c r="E3514" s="104"/>
      <x:c r="F3514" s="104">
        <x:f>SUM(F3513:F3513)</x:f>
        <x:v>0</x:v>
      </x:c>
      <x:c r="G3514" s="104"/>
      <x:c r="H3514" s="104">
        <x:f>SUM(H3513:H3513)</x:f>
        <x:v>0</x:v>
      </x:c>
      <x:c r="I3514" s="104"/>
      <x:c r="J3514" s="104">
        <x:f>SUM(J3513:J3513)</x:f>
        <x:v>0</x:v>
      </x:c>
      <x:c r="K3514" s="104"/>
      <x:c r="L3514" s="104">
        <x:f>SUM(F3514,H3514,J3514)</x:f>
        <x:v>0</x:v>
      </x:c>
      <x:c r="M3514" s="104"/>
      <x:c r="N3514" s="100"/>
    </x:row>
    <x:row r="3515" spans="1:14" s="5" customFormat="1" ht="19.5" customHeight="1">
      <x:c r="A3515" s="105"/>
      <x:c r="B3515" s="105"/>
      <x:c r="C3515" s="106"/>
      <x:c r="D3515" s="107"/>
      <x:c r="E3515" s="108"/>
      <x:c r="F3515" s="108"/>
      <x:c r="G3515" s="108"/>
      <x:c r="H3515" s="108"/>
      <x:c r="I3515" s="108"/>
      <x:c r="J3515" s="108"/>
      <x:c r="K3515" s="108"/>
      <x:c r="L3515" s="108"/>
      <x:c r="M3515" s="108"/>
      <x:c r="N3515" s="100"/>
    </x:row>
    <x:row r="3516" spans="1:14" s="5" customFormat="1" ht="42.75" customHeight="1">
      <x:c r="A3516" s="113" t="s">
        <x:v>345</x:v>
      </x:c>
      <x:c r="B3516" s="96" t="str">
        <x:f>일위대가목록표!C373</x:f>
        <x:v>B18, 20km</x:v>
      </x:c>
      <x:c r="C3516" s="97"/>
      <x:c r="D3516" s="98" t="s">
        <x:v>148</x:v>
      </x:c>
      <x:c r="E3516" s="99"/>
      <x:c r="F3516" s="99"/>
      <x:c r="G3516" s="99"/>
      <x:c r="H3516" s="99"/>
      <x:c r="I3516" s="99"/>
      <x:c r="J3516" s="99"/>
      <x:c r="K3516" s="99"/>
      <x:c r="L3516" s="99"/>
      <x:c r="M3516" s="99"/>
      <x:c r="N3516" s="100"/>
    </x:row>
    <x:row r="3517" spans="1:14" s="5" customFormat="1" ht="19.5" customHeight="1">
      <x:c r="A3517" s="101" t="s">
        <x:v>1506</x:v>
      </x:c>
      <x:c r="B3517" s="101" t="s">
        <x:v>591</x:v>
      </x:c>
      <x:c r="C3517" s="102">
        <x:v>0.10000000000000001</x:v>
      </x:c>
      <x:c r="D3517" s="103" t="s">
        <x:v>305</x:v>
      </x:c>
      <x:c r="E3517" s="104"/>
      <x:c r="F3517" s="104">
        <x:f>INT(C3517*E3517)</x:f>
        <x:v>0</x:v>
      </x:c>
      <x:c r="G3517" s="104"/>
      <x:c r="H3517" s="104"/>
      <x:c r="I3517" s="104">
        <x:f>I3513</x:f>
        <x:v>0</x:v>
      </x:c>
      <x:c r="J3517" s="104">
        <x:f>INT(C3517*I3517)</x:f>
        <x:v>0</x:v>
      </x:c>
      <x:c r="K3517" s="104">
        <x:f>SUM(E3517,G3517,I3517)</x:f>
        <x:v>0</x:v>
      </x:c>
      <x:c r="L3517" s="104">
        <x:f>SUM(F3517,H3517,J3517)</x:f>
        <x:v>0</x:v>
      </x:c>
      <x:c r="M3517" s="104"/>
      <x:c r="N3517" s="100"/>
    </x:row>
    <x:row r="3518" spans="1:14" s="5" customFormat="1" ht="19.5" customHeight="1">
      <x:c r="A3518" s="101" t="s">
        <x:v>533</x:v>
      </x:c>
      <x:c r="B3518" s="101"/>
      <x:c r="C3518" s="102"/>
      <x:c r="D3518" s="103"/>
      <x:c r="E3518" s="104"/>
      <x:c r="F3518" s="104">
        <x:f>SUM(F3517:F3517)</x:f>
        <x:v>0</x:v>
      </x:c>
      <x:c r="G3518" s="104"/>
      <x:c r="H3518" s="104">
        <x:f>SUM(H3517:H3517)</x:f>
        <x:v>0</x:v>
      </x:c>
      <x:c r="I3518" s="104"/>
      <x:c r="J3518" s="104">
        <x:f>SUM(J3517:J3517)</x:f>
        <x:v>0</x:v>
      </x:c>
      <x:c r="K3518" s="104"/>
      <x:c r="L3518" s="104">
        <x:f>SUM(F3518,H3518,J3518)</x:f>
        <x:v>0</x:v>
      </x:c>
      <x:c r="M3518" s="104"/>
      <x:c r="N3518" s="100"/>
    </x:row>
    <x:row r="3519" spans="1:14" s="5" customFormat="1" ht="19.5" customHeight="1">
      <x:c r="A3519" s="105"/>
      <x:c r="B3519" s="105"/>
      <x:c r="C3519" s="106"/>
      <x:c r="D3519" s="107"/>
      <x:c r="E3519" s="108"/>
      <x:c r="F3519" s="108"/>
      <x:c r="G3519" s="108"/>
      <x:c r="H3519" s="108"/>
      <x:c r="I3519" s="108"/>
      <x:c r="J3519" s="108"/>
      <x:c r="K3519" s="108"/>
      <x:c r="L3519" s="108"/>
      <x:c r="M3519" s="108"/>
      <x:c r="N3519" s="100"/>
    </x:row>
    <x:row r="3520" spans="1:14" s="5" customFormat="1" ht="42.75" customHeight="1">
      <x:c r="A3520" s="113" t="s">
        <x:v>1011</x:v>
      </x:c>
      <x:c r="B3520" s="96" t="str">
        <x:f>일위대가목록표!C374</x:f>
        <x:v>B19, 20km</x:v>
      </x:c>
      <x:c r="C3520" s="97"/>
      <x:c r="D3520" s="98" t="s">
        <x:v>148</x:v>
      </x:c>
      <x:c r="E3520" s="99"/>
      <x:c r="F3520" s="99"/>
      <x:c r="G3520" s="99"/>
      <x:c r="H3520" s="99"/>
      <x:c r="I3520" s="99"/>
      <x:c r="J3520" s="99"/>
      <x:c r="K3520" s="99"/>
      <x:c r="L3520" s="99"/>
      <x:c r="M3520" s="99"/>
      <x:c r="N3520" s="100"/>
    </x:row>
    <x:row r="3521" spans="1:14" s="5" customFormat="1" ht="19.5" customHeight="1">
      <x:c r="A3521" s="101" t="s">
        <x:v>1506</x:v>
      </x:c>
      <x:c r="B3521" s="101" t="s">
        <x:v>591</x:v>
      </x:c>
      <x:c r="C3521" s="102">
        <x:v>0.112</x:v>
      </x:c>
      <x:c r="D3521" s="103" t="s">
        <x:v>305</x:v>
      </x:c>
      <x:c r="E3521" s="104"/>
      <x:c r="F3521" s="104">
        <x:f>INT(C3521*E3521)</x:f>
        <x:v>0</x:v>
      </x:c>
      <x:c r="G3521" s="104"/>
      <x:c r="H3521" s="104"/>
      <x:c r="I3521" s="104">
        <x:f>I3517</x:f>
        <x:v>0</x:v>
      </x:c>
      <x:c r="J3521" s="104">
        <x:f>INT(C3521*I3521)</x:f>
        <x:v>0</x:v>
      </x:c>
      <x:c r="K3521" s="104">
        <x:f>SUM(E3521,G3521,I3521)</x:f>
        <x:v>0</x:v>
      </x:c>
      <x:c r="L3521" s="104">
        <x:f>SUM(F3521,H3521,J3521)</x:f>
        <x:v>0</x:v>
      </x:c>
      <x:c r="M3521" s="104"/>
      <x:c r="N3521" s="100"/>
    </x:row>
    <x:row r="3522" spans="1:14" s="5" customFormat="1" ht="19.5" customHeight="1">
      <x:c r="A3522" s="101" t="s">
        <x:v>533</x:v>
      </x:c>
      <x:c r="B3522" s="101"/>
      <x:c r="C3522" s="102"/>
      <x:c r="D3522" s="103"/>
      <x:c r="E3522" s="104"/>
      <x:c r="F3522" s="104">
        <x:f>SUM(F3521:F3521)</x:f>
        <x:v>0</x:v>
      </x:c>
      <x:c r="G3522" s="104"/>
      <x:c r="H3522" s="104">
        <x:f>SUM(H3521:H3521)</x:f>
        <x:v>0</x:v>
      </x:c>
      <x:c r="I3522" s="104"/>
      <x:c r="J3522" s="104">
        <x:f>SUM(J3521:J3521)</x:f>
        <x:v>0</x:v>
      </x:c>
      <x:c r="K3522" s="104"/>
      <x:c r="L3522" s="104">
        <x:f>SUM(F3522,H3522,J3522)</x:f>
        <x:v>0</x:v>
      </x:c>
      <x:c r="M3522" s="104"/>
      <x:c r="N3522" s="100"/>
    </x:row>
    <x:row r="3523" spans="1:14" s="5" customFormat="1" ht="19.5" customHeight="1">
      <x:c r="A3523" s="105"/>
      <x:c r="B3523" s="105"/>
      <x:c r="C3523" s="106"/>
      <x:c r="D3523" s="107"/>
      <x:c r="E3523" s="108"/>
      <x:c r="F3523" s="108"/>
      <x:c r="G3523" s="108"/>
      <x:c r="H3523" s="108"/>
      <x:c r="I3523" s="108"/>
      <x:c r="J3523" s="108"/>
      <x:c r="K3523" s="108"/>
      <x:c r="L3523" s="108"/>
      <x:c r="M3523" s="108"/>
      <x:c r="N3523" s="100"/>
    </x:row>
    <x:row r="3524" spans="1:14" s="5" customFormat="1" ht="42.75" customHeight="1">
      <x:c r="A3524" s="113" t="s">
        <x:v>349</x:v>
      </x:c>
      <x:c r="B3524" s="96" t="str">
        <x:f>일위대가목록표!C375</x:f>
        <x:v>B20, 20km</x:v>
      </x:c>
      <x:c r="C3524" s="97"/>
      <x:c r="D3524" s="98" t="s">
        <x:v>148</x:v>
      </x:c>
      <x:c r="E3524" s="99"/>
      <x:c r="F3524" s="99"/>
      <x:c r="G3524" s="99"/>
      <x:c r="H3524" s="99"/>
      <x:c r="I3524" s="99"/>
      <x:c r="J3524" s="99"/>
      <x:c r="K3524" s="99"/>
      <x:c r="L3524" s="99"/>
      <x:c r="M3524" s="99"/>
      <x:c r="N3524" s="100"/>
    </x:row>
    <x:row r="3525" spans="1:14" s="5" customFormat="1" ht="19.5" customHeight="1">
      <x:c r="A3525" s="101" t="s">
        <x:v>1506</x:v>
      </x:c>
      <x:c r="B3525" s="101" t="s">
        <x:v>591</x:v>
      </x:c>
      <x:c r="C3525" s="102">
        <x:v>0.124</x:v>
      </x:c>
      <x:c r="D3525" s="103" t="s">
        <x:v>305</x:v>
      </x:c>
      <x:c r="E3525" s="104"/>
      <x:c r="F3525" s="104">
        <x:f>INT(C3525*E3525)</x:f>
        <x:v>0</x:v>
      </x:c>
      <x:c r="G3525" s="104"/>
      <x:c r="H3525" s="104"/>
      <x:c r="I3525" s="104">
        <x:f>I3521</x:f>
        <x:v>0</x:v>
      </x:c>
      <x:c r="J3525" s="104">
        <x:f>INT(C3525*I3525)</x:f>
        <x:v>0</x:v>
      </x:c>
      <x:c r="K3525" s="104">
        <x:f>SUM(E3525,G3525,I3525)</x:f>
        <x:v>0</x:v>
      </x:c>
      <x:c r="L3525" s="104">
        <x:f>SUM(F3525,H3525,J3525)</x:f>
        <x:v>0</x:v>
      </x:c>
      <x:c r="M3525" s="104"/>
      <x:c r="N3525" s="100"/>
    </x:row>
    <x:row r="3526" spans="1:14" s="5" customFormat="1" ht="19.5" customHeight="1">
      <x:c r="A3526" s="101" t="s">
        <x:v>533</x:v>
      </x:c>
      <x:c r="B3526" s="101"/>
      <x:c r="C3526" s="102"/>
      <x:c r="D3526" s="103"/>
      <x:c r="E3526" s="104"/>
      <x:c r="F3526" s="104">
        <x:f>SUM(F3525:F3525)</x:f>
        <x:v>0</x:v>
      </x:c>
      <x:c r="G3526" s="104"/>
      <x:c r="H3526" s="104">
        <x:f>SUM(H3525:H3525)</x:f>
        <x:v>0</x:v>
      </x:c>
      <x:c r="I3526" s="104"/>
      <x:c r="J3526" s="104">
        <x:f>SUM(J3525:J3525)</x:f>
        <x:v>0</x:v>
      </x:c>
      <x:c r="K3526" s="104"/>
      <x:c r="L3526" s="104">
        <x:f>SUM(F3526,H3526,J3526)</x:f>
        <x:v>0</x:v>
      </x:c>
      <x:c r="M3526" s="104"/>
      <x:c r="N3526" s="100"/>
    </x:row>
    <x:row r="3527" spans="1:14" s="5" customFormat="1" ht="19.5" customHeight="1">
      <x:c r="A3527" s="105"/>
      <x:c r="B3527" s="105"/>
      <x:c r="C3527" s="106"/>
      <x:c r="D3527" s="107"/>
      <x:c r="E3527" s="108"/>
      <x:c r="F3527" s="108"/>
      <x:c r="G3527" s="108"/>
      <x:c r="H3527" s="108"/>
      <x:c r="I3527" s="108"/>
      <x:c r="J3527" s="108"/>
      <x:c r="K3527" s="108"/>
      <x:c r="L3527" s="108"/>
      <x:c r="M3527" s="108"/>
      <x:c r="N3527" s="100"/>
    </x:row>
    <x:row r="3528" spans="1:14" s="5" customFormat="1" ht="42.75" customHeight="1">
      <x:c r="A3528" s="113" t="s">
        <x:v>1384</x:v>
      </x:c>
      <x:c r="B3528" s="96" t="str">
        <x:f>일위대가목록표!C376</x:f>
        <x:v>B21, 20km</x:v>
      </x:c>
      <x:c r="C3528" s="97"/>
      <x:c r="D3528" s="98" t="s">
        <x:v>148</x:v>
      </x:c>
      <x:c r="E3528" s="99"/>
      <x:c r="F3528" s="99"/>
      <x:c r="G3528" s="99"/>
      <x:c r="H3528" s="99"/>
      <x:c r="I3528" s="99"/>
      <x:c r="J3528" s="99"/>
      <x:c r="K3528" s="99"/>
      <x:c r="L3528" s="99"/>
      <x:c r="M3528" s="99"/>
      <x:c r="N3528" s="100"/>
    </x:row>
    <x:row r="3529" spans="1:14" s="5" customFormat="1" ht="19.5" customHeight="1">
      <x:c r="A3529" s="101" t="s">
        <x:v>1506</x:v>
      </x:c>
      <x:c r="B3529" s="101" t="s">
        <x:v>591</x:v>
      </x:c>
      <x:c r="C3529" s="102">
        <x:v>0.13700000000000001</x:v>
      </x:c>
      <x:c r="D3529" s="103" t="s">
        <x:v>305</x:v>
      </x:c>
      <x:c r="E3529" s="104"/>
      <x:c r="F3529" s="104">
        <x:f>INT(C3529*E3529)</x:f>
        <x:v>0</x:v>
      </x:c>
      <x:c r="G3529" s="104"/>
      <x:c r="H3529" s="104"/>
      <x:c r="I3529" s="104">
        <x:f>I3525</x:f>
        <x:v>0</x:v>
      </x:c>
      <x:c r="J3529" s="104">
        <x:f>INT(C3529*I3529)</x:f>
        <x:v>0</x:v>
      </x:c>
      <x:c r="K3529" s="104">
        <x:f>SUM(E3529,G3529,I3529)</x:f>
        <x:v>0</x:v>
      </x:c>
      <x:c r="L3529" s="104">
        <x:f>SUM(F3529,H3529,J3529)</x:f>
        <x:v>0</x:v>
      </x:c>
      <x:c r="M3529" s="104"/>
      <x:c r="N3529" s="100"/>
    </x:row>
    <x:row r="3530" spans="1:14" s="5" customFormat="1" ht="19.5" customHeight="1">
      <x:c r="A3530" s="101" t="s">
        <x:v>533</x:v>
      </x:c>
      <x:c r="B3530" s="101"/>
      <x:c r="C3530" s="102"/>
      <x:c r="D3530" s="103"/>
      <x:c r="E3530" s="104"/>
      <x:c r="F3530" s="104">
        <x:f>SUM(F3529:F3529)</x:f>
        <x:v>0</x:v>
      </x:c>
      <x:c r="G3530" s="104"/>
      <x:c r="H3530" s="104">
        <x:f>SUM(H3529:H3529)</x:f>
        <x:v>0</x:v>
      </x:c>
      <x:c r="I3530" s="104"/>
      <x:c r="J3530" s="104">
        <x:f>SUM(J3529:J3529)</x:f>
        <x:v>0</x:v>
      </x:c>
      <x:c r="K3530" s="104"/>
      <x:c r="L3530" s="104">
        <x:f>SUM(F3530,H3530,J3530)</x:f>
        <x:v>0</x:v>
      </x:c>
      <x:c r="M3530" s="104"/>
      <x:c r="N3530" s="100"/>
    </x:row>
    <x:row r="3531" spans="1:14" s="5" customFormat="1" ht="19.5" customHeight="1">
      <x:c r="A3531" s="105"/>
      <x:c r="B3531" s="105"/>
      <x:c r="C3531" s="106"/>
      <x:c r="D3531" s="107"/>
      <x:c r="E3531" s="108"/>
      <x:c r="F3531" s="108"/>
      <x:c r="G3531" s="108"/>
      <x:c r="H3531" s="108"/>
      <x:c r="I3531" s="108"/>
      <x:c r="J3531" s="108"/>
      <x:c r="K3531" s="108"/>
      <x:c r="L3531" s="108"/>
      <x:c r="M3531" s="108"/>
      <x:c r="N3531" s="100"/>
    </x:row>
    <x:row r="3532" spans="1:14" s="5" customFormat="1" ht="42.75" customHeight="1">
      <x:c r="A3532" s="113" t="s">
        <x:v>984</x:v>
      </x:c>
      <x:c r="B3532" s="96" t="str">
        <x:f>일위대가목록표!C377</x:f>
        <x:v>B22, 20km</x:v>
      </x:c>
      <x:c r="C3532" s="97"/>
      <x:c r="D3532" s="98" t="s">
        <x:v>148</x:v>
      </x:c>
      <x:c r="E3532" s="99"/>
      <x:c r="F3532" s="99"/>
      <x:c r="G3532" s="99"/>
      <x:c r="H3532" s="99"/>
      <x:c r="I3532" s="99"/>
      <x:c r="J3532" s="99"/>
      <x:c r="K3532" s="99"/>
      <x:c r="L3532" s="99"/>
      <x:c r="M3532" s="99"/>
      <x:c r="N3532" s="100"/>
    </x:row>
    <x:row r="3533" spans="1:14" s="5" customFormat="1" ht="19.5" customHeight="1">
      <x:c r="A3533" s="101" t="s">
        <x:v>1506</x:v>
      </x:c>
      <x:c r="B3533" s="101" t="s">
        <x:v>591</x:v>
      </x:c>
      <x:c r="C3533" s="102">
        <x:v>0.14999999999999999</x:v>
      </x:c>
      <x:c r="D3533" s="103" t="s">
        <x:v>305</x:v>
      </x:c>
      <x:c r="E3533" s="104"/>
      <x:c r="F3533" s="104">
        <x:f>INT(C3533*E3533)</x:f>
        <x:v>0</x:v>
      </x:c>
      <x:c r="G3533" s="104"/>
      <x:c r="H3533" s="104"/>
      <x:c r="I3533" s="104">
        <x:f>I3529</x:f>
        <x:v>0</x:v>
      </x:c>
      <x:c r="J3533" s="104">
        <x:f>INT(C3533*I3533)</x:f>
        <x:v>0</x:v>
      </x:c>
      <x:c r="K3533" s="104">
        <x:f>SUM(E3533,G3533,I3533)</x:f>
        <x:v>0</x:v>
      </x:c>
      <x:c r="L3533" s="104">
        <x:f>SUM(F3533,H3533,J3533)</x:f>
        <x:v>0</x:v>
      </x:c>
      <x:c r="M3533" s="104"/>
      <x:c r="N3533" s="100"/>
    </x:row>
    <x:row r="3534" spans="1:14" s="5" customFormat="1" ht="19.5" customHeight="1">
      <x:c r="A3534" s="101" t="s">
        <x:v>533</x:v>
      </x:c>
      <x:c r="B3534" s="101"/>
      <x:c r="C3534" s="102"/>
      <x:c r="D3534" s="103"/>
      <x:c r="E3534" s="104"/>
      <x:c r="F3534" s="104">
        <x:f>SUM(F3533:F3533)</x:f>
        <x:v>0</x:v>
      </x:c>
      <x:c r="G3534" s="104"/>
      <x:c r="H3534" s="104">
        <x:f>SUM(H3533:H3533)</x:f>
        <x:v>0</x:v>
      </x:c>
      <x:c r="I3534" s="104"/>
      <x:c r="J3534" s="104">
        <x:f>SUM(J3533:J3533)</x:f>
        <x:v>0</x:v>
      </x:c>
      <x:c r="K3534" s="104"/>
      <x:c r="L3534" s="104">
        <x:f>SUM(F3534,H3534,J3534)</x:f>
        <x:v>0</x:v>
      </x:c>
      <x:c r="M3534" s="104"/>
      <x:c r="N3534" s="100"/>
    </x:row>
    <x:row r="3535" spans="1:14" s="5" customFormat="1" ht="19.5" customHeight="1">
      <x:c r="A3535" s="105"/>
      <x:c r="B3535" s="105"/>
      <x:c r="C3535" s="106"/>
      <x:c r="D3535" s="107"/>
      <x:c r="E3535" s="108"/>
      <x:c r="F3535" s="108"/>
      <x:c r="G3535" s="108"/>
      <x:c r="H3535" s="108"/>
      <x:c r="I3535" s="108"/>
      <x:c r="J3535" s="108"/>
      <x:c r="K3535" s="108"/>
      <x:c r="L3535" s="108"/>
      <x:c r="M3535" s="108"/>
      <x:c r="N3535" s="100"/>
    </x:row>
    <x:row r="3536" spans="1:14" s="5" customFormat="1" ht="42.75" customHeight="1">
      <x:c r="A3536" s="113" t="s">
        <x:v>347</x:v>
      </x:c>
      <x:c r="B3536" s="96" t="str">
        <x:f>일위대가목록표!C378</x:f>
        <x:v>B23, 20km</x:v>
      </x:c>
      <x:c r="C3536" s="97"/>
      <x:c r="D3536" s="98" t="s">
        <x:v>148</x:v>
      </x:c>
      <x:c r="E3536" s="99"/>
      <x:c r="F3536" s="99"/>
      <x:c r="G3536" s="99"/>
      <x:c r="H3536" s="99"/>
      <x:c r="I3536" s="99"/>
      <x:c r="J3536" s="99"/>
      <x:c r="K3536" s="99"/>
      <x:c r="L3536" s="99"/>
      <x:c r="M3536" s="99"/>
      <x:c r="N3536" s="100"/>
    </x:row>
    <x:row r="3537" spans="1:14" s="5" customFormat="1" ht="19.5" customHeight="1">
      <x:c r="A3537" s="101" t="s">
        <x:v>1506</x:v>
      </x:c>
      <x:c r="B3537" s="101" t="s">
        <x:v>591</x:v>
      </x:c>
      <x:c r="C3537" s="102">
        <x:v>0.16400000000000001</x:v>
      </x:c>
      <x:c r="D3537" s="103" t="s">
        <x:v>305</x:v>
      </x:c>
      <x:c r="E3537" s="104"/>
      <x:c r="F3537" s="104">
        <x:f>INT(C3537*E3537)</x:f>
        <x:v>0</x:v>
      </x:c>
      <x:c r="G3537" s="104"/>
      <x:c r="H3537" s="104"/>
      <x:c r="I3537" s="104">
        <x:f>I3533</x:f>
        <x:v>0</x:v>
      </x:c>
      <x:c r="J3537" s="104">
        <x:f>INT(C3537*I3537)</x:f>
        <x:v>0</x:v>
      </x:c>
      <x:c r="K3537" s="104">
        <x:f>SUM(E3537,G3537,I3537)</x:f>
        <x:v>0</x:v>
      </x:c>
      <x:c r="L3537" s="104">
        <x:f>SUM(F3537,H3537,J3537)</x:f>
        <x:v>0</x:v>
      </x:c>
      <x:c r="M3537" s="104"/>
      <x:c r="N3537" s="100"/>
    </x:row>
    <x:row r="3538" spans="1:14" s="5" customFormat="1" ht="19.5" customHeight="1">
      <x:c r="A3538" s="101" t="s">
        <x:v>533</x:v>
      </x:c>
      <x:c r="B3538" s="101"/>
      <x:c r="C3538" s="102"/>
      <x:c r="D3538" s="103"/>
      <x:c r="E3538" s="104"/>
      <x:c r="F3538" s="104">
        <x:f>SUM(F3537:F3537)</x:f>
        <x:v>0</x:v>
      </x:c>
      <x:c r="G3538" s="104"/>
      <x:c r="H3538" s="104">
        <x:f>SUM(H3537:H3537)</x:f>
        <x:v>0</x:v>
      </x:c>
      <x:c r="I3538" s="104"/>
      <x:c r="J3538" s="104">
        <x:f>SUM(J3537:J3537)</x:f>
        <x:v>0</x:v>
      </x:c>
      <x:c r="K3538" s="104"/>
      <x:c r="L3538" s="104">
        <x:f>SUM(F3538,H3538,J3538)</x:f>
        <x:v>0</x:v>
      </x:c>
      <x:c r="M3538" s="104"/>
      <x:c r="N3538" s="100"/>
    </x:row>
    <x:row r="3539" spans="1:14" s="5" customFormat="1" ht="19.5" customHeight="1">
      <x:c r="A3539" s="105"/>
      <x:c r="B3539" s="105"/>
      <x:c r="C3539" s="106"/>
      <x:c r="D3539" s="107"/>
      <x:c r="E3539" s="108"/>
      <x:c r="F3539" s="108"/>
      <x:c r="G3539" s="108"/>
      <x:c r="H3539" s="108"/>
      <x:c r="I3539" s="108"/>
      <x:c r="J3539" s="108"/>
      <x:c r="K3539" s="108"/>
      <x:c r="L3539" s="108"/>
      <x:c r="M3539" s="108"/>
      <x:c r="N3539" s="100"/>
    </x:row>
    <x:row r="3540" spans="1:14" s="5" customFormat="1" ht="42.75" customHeight="1">
      <x:c r="A3540" s="113" t="s">
        <x:v>389</x:v>
      </x:c>
      <x:c r="B3540" s="96" t="str">
        <x:f>일위대가목록표!C379</x:f>
        <x:v>B24, 20km</x:v>
      </x:c>
      <x:c r="C3540" s="97"/>
      <x:c r="D3540" s="98" t="s">
        <x:v>148</x:v>
      </x:c>
      <x:c r="E3540" s="99"/>
      <x:c r="F3540" s="99"/>
      <x:c r="G3540" s="99"/>
      <x:c r="H3540" s="99"/>
      <x:c r="I3540" s="99"/>
      <x:c r="J3540" s="99"/>
      <x:c r="K3540" s="99"/>
      <x:c r="L3540" s="99"/>
      <x:c r="M3540" s="99"/>
      <x:c r="N3540" s="100"/>
    </x:row>
    <x:row r="3541" spans="1:14" s="5" customFormat="1" ht="19.5" customHeight="1">
      <x:c r="A3541" s="101" t="s">
        <x:v>1506</x:v>
      </x:c>
      <x:c r="B3541" s="101" t="s">
        <x:v>591</x:v>
      </x:c>
      <x:c r="C3541" s="102">
        <x:v>0.17899999999999999</x:v>
      </x:c>
      <x:c r="D3541" s="103" t="s">
        <x:v>305</x:v>
      </x:c>
      <x:c r="E3541" s="104"/>
      <x:c r="F3541" s="104">
        <x:f>INT(C3541*E3541)</x:f>
        <x:v>0</x:v>
      </x:c>
      <x:c r="G3541" s="104"/>
      <x:c r="H3541" s="104"/>
      <x:c r="I3541" s="104">
        <x:f>I3537</x:f>
        <x:v>0</x:v>
      </x:c>
      <x:c r="J3541" s="104">
        <x:f>INT(C3541*I3541)</x:f>
        <x:v>0</x:v>
      </x:c>
      <x:c r="K3541" s="104">
        <x:f>SUM(E3541,G3541,I3541)</x:f>
        <x:v>0</x:v>
      </x:c>
      <x:c r="L3541" s="104">
        <x:f>SUM(F3541,H3541,J3541)</x:f>
        <x:v>0</x:v>
      </x:c>
      <x:c r="M3541" s="104"/>
      <x:c r="N3541" s="100"/>
    </x:row>
    <x:row r="3542" spans="1:14" s="5" customFormat="1" ht="19.5" customHeight="1">
      <x:c r="A3542" s="101" t="s">
        <x:v>533</x:v>
      </x:c>
      <x:c r="B3542" s="101"/>
      <x:c r="C3542" s="102"/>
      <x:c r="D3542" s="103"/>
      <x:c r="E3542" s="104"/>
      <x:c r="F3542" s="104">
        <x:f>SUM(F3541:F3541)</x:f>
        <x:v>0</x:v>
      </x:c>
      <x:c r="G3542" s="104"/>
      <x:c r="H3542" s="104">
        <x:f>SUM(H3541:H3541)</x:f>
        <x:v>0</x:v>
      </x:c>
      <x:c r="I3542" s="104"/>
      <x:c r="J3542" s="104">
        <x:f>SUM(J3541:J3541)</x:f>
        <x:v>0</x:v>
      </x:c>
      <x:c r="K3542" s="104"/>
      <x:c r="L3542" s="104">
        <x:f>SUM(F3542,H3542,J3542)</x:f>
        <x:v>0</x:v>
      </x:c>
      <x:c r="M3542" s="104"/>
      <x:c r="N3542" s="100"/>
    </x:row>
    <x:row r="3543" spans="1:14" s="5" customFormat="1" ht="19.5" customHeight="1">
      <x:c r="A3543" s="105"/>
      <x:c r="B3543" s="105"/>
      <x:c r="C3543" s="106"/>
      <x:c r="D3543" s="107"/>
      <x:c r="E3543" s="108"/>
      <x:c r="F3543" s="108"/>
      <x:c r="G3543" s="108"/>
      <x:c r="H3543" s="108"/>
      <x:c r="I3543" s="108"/>
      <x:c r="J3543" s="108"/>
      <x:c r="K3543" s="108"/>
      <x:c r="L3543" s="108"/>
      <x:c r="M3543" s="108"/>
      <x:c r="N3543" s="100"/>
    </x:row>
    <x:row r="3544" spans="1:14" s="5" customFormat="1" ht="42.75" customHeight="1">
      <x:c r="A3544" s="113" t="s">
        <x:v>990</x:v>
      </x:c>
      <x:c r="B3544" s="96" t="str">
        <x:f>일위대가목록표!C380</x:f>
        <x:v>B25, 20km</x:v>
      </x:c>
      <x:c r="C3544" s="97"/>
      <x:c r="D3544" s="98" t="s">
        <x:v>148</x:v>
      </x:c>
      <x:c r="E3544" s="99"/>
      <x:c r="F3544" s="99"/>
      <x:c r="G3544" s="99"/>
      <x:c r="H3544" s="99"/>
      <x:c r="I3544" s="99"/>
      <x:c r="J3544" s="99"/>
      <x:c r="K3544" s="99"/>
      <x:c r="L3544" s="99"/>
      <x:c r="M3544" s="99"/>
      <x:c r="N3544" s="100"/>
    </x:row>
    <x:row r="3545" spans="1:14" s="5" customFormat="1" ht="19.5" customHeight="1">
      <x:c r="A3545" s="101" t="s">
        <x:v>1506</x:v>
      </x:c>
      <x:c r="B3545" s="101" t="s">
        <x:v>591</x:v>
      </x:c>
      <x:c r="C3545" s="102">
        <x:v>0.19400000000000001</x:v>
      </x:c>
      <x:c r="D3545" s="103" t="s">
        <x:v>305</x:v>
      </x:c>
      <x:c r="E3545" s="104"/>
      <x:c r="F3545" s="104">
        <x:f>INT(C3545*E3545)</x:f>
        <x:v>0</x:v>
      </x:c>
      <x:c r="G3545" s="104"/>
      <x:c r="H3545" s="104"/>
      <x:c r="I3545" s="104">
        <x:f>I3541</x:f>
        <x:v>0</x:v>
      </x:c>
      <x:c r="J3545" s="104">
        <x:f>INT(C3545*I3545)</x:f>
        <x:v>0</x:v>
      </x:c>
      <x:c r="K3545" s="104">
        <x:f>SUM(E3545,G3545,I3545)</x:f>
        <x:v>0</x:v>
      </x:c>
      <x:c r="L3545" s="104">
        <x:f>SUM(F3545,H3545,J3545)</x:f>
        <x:v>0</x:v>
      </x:c>
      <x:c r="M3545" s="104"/>
      <x:c r="N3545" s="100"/>
    </x:row>
    <x:row r="3546" spans="1:14" s="5" customFormat="1" ht="19.5" customHeight="1">
      <x:c r="A3546" s="101" t="s">
        <x:v>533</x:v>
      </x:c>
      <x:c r="B3546" s="101"/>
      <x:c r="C3546" s="102"/>
      <x:c r="D3546" s="103"/>
      <x:c r="E3546" s="104"/>
      <x:c r="F3546" s="104">
        <x:f>SUM(F3545:F3545)</x:f>
        <x:v>0</x:v>
      </x:c>
      <x:c r="G3546" s="104"/>
      <x:c r="H3546" s="104">
        <x:f>SUM(H3545:H3545)</x:f>
        <x:v>0</x:v>
      </x:c>
      <x:c r="I3546" s="104"/>
      <x:c r="J3546" s="104">
        <x:f>SUM(J3545:J3545)</x:f>
        <x:v>0</x:v>
      </x:c>
      <x:c r="K3546" s="104"/>
      <x:c r="L3546" s="104">
        <x:f>SUM(F3546,H3546,J3546)</x:f>
        <x:v>0</x:v>
      </x:c>
      <x:c r="M3546" s="104"/>
      <x:c r="N3546" s="100"/>
    </x:row>
    <x:row r="3547" spans="1:14" s="5" customFormat="1" ht="19.5" customHeight="1">
      <x:c r="A3547" s="105"/>
      <x:c r="B3547" s="105"/>
      <x:c r="C3547" s="106"/>
      <x:c r="D3547" s="107"/>
      <x:c r="E3547" s="108"/>
      <x:c r="F3547" s="108"/>
      <x:c r="G3547" s="108"/>
      <x:c r="H3547" s="108"/>
      <x:c r="I3547" s="108"/>
      <x:c r="J3547" s="108"/>
      <x:c r="K3547" s="108"/>
      <x:c r="L3547" s="108"/>
      <x:c r="M3547" s="108"/>
      <x:c r="N3547" s="100"/>
    </x:row>
    <x:row r="3548" spans="1:14" s="5" customFormat="1" ht="42.75" customHeight="1">
      <x:c r="A3548" s="113" t="s">
        <x:v>1004</x:v>
      </x:c>
      <x:c r="B3548" s="96" t="str">
        <x:f>일위대가목록표!C381</x:f>
        <x:v>B26, 20km</x:v>
      </x:c>
      <x:c r="C3548" s="97"/>
      <x:c r="D3548" s="98" t="s">
        <x:v>148</x:v>
      </x:c>
      <x:c r="E3548" s="99"/>
      <x:c r="F3548" s="99"/>
      <x:c r="G3548" s="99"/>
      <x:c r="H3548" s="99"/>
      <x:c r="I3548" s="99"/>
      <x:c r="J3548" s="99"/>
      <x:c r="K3548" s="99"/>
      <x:c r="L3548" s="99"/>
      <x:c r="M3548" s="99"/>
      <x:c r="N3548" s="100"/>
    </x:row>
    <x:row r="3549" spans="1:14" s="5" customFormat="1" ht="19.5" customHeight="1">
      <x:c r="A3549" s="101" t="s">
        <x:v>1506</x:v>
      </x:c>
      <x:c r="B3549" s="101" t="s">
        <x:v>591</x:v>
      </x:c>
      <x:c r="C3549" s="102">
        <x:v>0.20999999999999999</x:v>
      </x:c>
      <x:c r="D3549" s="103" t="s">
        <x:v>305</x:v>
      </x:c>
      <x:c r="E3549" s="104"/>
      <x:c r="F3549" s="104">
        <x:f>INT(C3549*E3549)</x:f>
        <x:v>0</x:v>
      </x:c>
      <x:c r="G3549" s="104"/>
      <x:c r="H3549" s="104"/>
      <x:c r="I3549" s="104">
        <x:f>I3545</x:f>
        <x:v>0</x:v>
      </x:c>
      <x:c r="J3549" s="104">
        <x:f>INT(C3549*I3549)</x:f>
        <x:v>0</x:v>
      </x:c>
      <x:c r="K3549" s="104">
        <x:f>SUM(E3549,G3549,I3549)</x:f>
        <x:v>0</x:v>
      </x:c>
      <x:c r="L3549" s="104">
        <x:f>SUM(F3549,H3549,J3549)</x:f>
        <x:v>0</x:v>
      </x:c>
      <x:c r="M3549" s="104"/>
      <x:c r="N3549" s="100"/>
    </x:row>
    <x:row r="3550" spans="1:14" s="5" customFormat="1" ht="19.5" customHeight="1">
      <x:c r="A3550" s="101" t="s">
        <x:v>533</x:v>
      </x:c>
      <x:c r="B3550" s="101"/>
      <x:c r="C3550" s="102"/>
      <x:c r="D3550" s="103"/>
      <x:c r="E3550" s="104"/>
      <x:c r="F3550" s="104">
        <x:f>SUM(F3549:F3549)</x:f>
        <x:v>0</x:v>
      </x:c>
      <x:c r="G3550" s="104"/>
      <x:c r="H3550" s="104">
        <x:f>SUM(H3549:H3549)</x:f>
        <x:v>0</x:v>
      </x:c>
      <x:c r="I3550" s="104"/>
      <x:c r="J3550" s="104">
        <x:f>SUM(J3549:J3549)</x:f>
        <x:v>0</x:v>
      </x:c>
      <x:c r="K3550" s="104"/>
      <x:c r="L3550" s="104">
        <x:f>SUM(F3550,H3550,J3550)</x:f>
        <x:v>0</x:v>
      </x:c>
      <x:c r="M3550" s="104"/>
      <x:c r="N3550" s="100"/>
    </x:row>
    <x:row r="3551" spans="1:14" s="5" customFormat="1" ht="19.5" customHeight="1">
      <x:c r="A3551" s="105"/>
      <x:c r="B3551" s="105"/>
      <x:c r="C3551" s="106"/>
      <x:c r="D3551" s="107"/>
      <x:c r="E3551" s="108"/>
      <x:c r="F3551" s="108"/>
      <x:c r="G3551" s="108"/>
      <x:c r="H3551" s="108"/>
      <x:c r="I3551" s="108"/>
      <x:c r="J3551" s="108"/>
      <x:c r="K3551" s="108"/>
      <x:c r="L3551" s="108"/>
      <x:c r="M3551" s="108"/>
      <x:c r="N3551" s="100"/>
    </x:row>
    <x:row r="3552" spans="1:14" s="5" customFormat="1" ht="42.75" customHeight="1">
      <x:c r="A3552" s="113" t="s">
        <x:v>999</x:v>
      </x:c>
      <x:c r="B3552" s="96" t="str">
        <x:f>일위대가목록표!C382</x:f>
        <x:v>B27, 20km</x:v>
      </x:c>
      <x:c r="C3552" s="97"/>
      <x:c r="D3552" s="98" t="s">
        <x:v>148</x:v>
      </x:c>
      <x:c r="E3552" s="99"/>
      <x:c r="F3552" s="99"/>
      <x:c r="G3552" s="99"/>
      <x:c r="H3552" s="99"/>
      <x:c r="I3552" s="99"/>
      <x:c r="J3552" s="99"/>
      <x:c r="K3552" s="99"/>
      <x:c r="L3552" s="99"/>
      <x:c r="M3552" s="99"/>
      <x:c r="N3552" s="100"/>
    </x:row>
    <x:row r="3553" spans="1:14" s="5" customFormat="1" ht="19.5" customHeight="1">
      <x:c r="A3553" s="101" t="s">
        <x:v>1506</x:v>
      </x:c>
      <x:c r="B3553" s="101" t="s">
        <x:v>591</x:v>
      </x:c>
      <x:c r="C3553" s="102">
        <x:v>0.22600000000000001</x:v>
      </x:c>
      <x:c r="D3553" s="103" t="s">
        <x:v>305</x:v>
      </x:c>
      <x:c r="E3553" s="104"/>
      <x:c r="F3553" s="104">
        <x:f>INT(C3553*E3553)</x:f>
        <x:v>0</x:v>
      </x:c>
      <x:c r="G3553" s="104"/>
      <x:c r="H3553" s="104"/>
      <x:c r="I3553" s="104">
        <x:f>I3549</x:f>
        <x:v>0</x:v>
      </x:c>
      <x:c r="J3553" s="104">
        <x:f>INT(C3553*I3553)</x:f>
        <x:v>0</x:v>
      </x:c>
      <x:c r="K3553" s="104">
        <x:f>SUM(E3553,G3553,I3553)</x:f>
        <x:v>0</x:v>
      </x:c>
      <x:c r="L3553" s="104">
        <x:f>SUM(F3553,H3553,J3553)</x:f>
        <x:v>0</x:v>
      </x:c>
      <x:c r="M3553" s="104"/>
      <x:c r="N3553" s="100"/>
    </x:row>
    <x:row r="3554" spans="1:14" s="5" customFormat="1" ht="19.5" customHeight="1">
      <x:c r="A3554" s="101" t="s">
        <x:v>533</x:v>
      </x:c>
      <x:c r="B3554" s="101"/>
      <x:c r="C3554" s="102"/>
      <x:c r="D3554" s="103"/>
      <x:c r="E3554" s="104"/>
      <x:c r="F3554" s="104">
        <x:f>SUM(F3553:F3553)</x:f>
        <x:v>0</x:v>
      </x:c>
      <x:c r="G3554" s="104"/>
      <x:c r="H3554" s="104">
        <x:f>SUM(H3553:H3553)</x:f>
        <x:v>0</x:v>
      </x:c>
      <x:c r="I3554" s="104"/>
      <x:c r="J3554" s="104">
        <x:f>SUM(J3553:J3553)</x:f>
        <x:v>0</x:v>
      </x:c>
      <x:c r="K3554" s="104"/>
      <x:c r="L3554" s="104">
        <x:f>SUM(F3554,H3554,J3554)</x:f>
        <x:v>0</x:v>
      </x:c>
      <x:c r="M3554" s="104"/>
      <x:c r="N3554" s="100"/>
    </x:row>
    <x:row r="3555" spans="1:14" s="5" customFormat="1" ht="19.5" customHeight="1">
      <x:c r="A3555" s="105"/>
      <x:c r="B3555" s="105"/>
      <x:c r="C3555" s="106"/>
      <x:c r="D3555" s="107"/>
      <x:c r="E3555" s="108"/>
      <x:c r="F3555" s="108"/>
      <x:c r="G3555" s="108"/>
      <x:c r="H3555" s="108"/>
      <x:c r="I3555" s="108"/>
      <x:c r="J3555" s="108"/>
      <x:c r="K3555" s="108"/>
      <x:c r="L3555" s="108"/>
      <x:c r="M3555" s="108"/>
      <x:c r="N3555" s="100"/>
    </x:row>
    <x:row r="3556" spans="1:14" s="5" customFormat="1" ht="42.75" customHeight="1">
      <x:c r="A3556" s="113" t="s">
        <x:v>1386</x:v>
      </x:c>
      <x:c r="B3556" s="96" t="str">
        <x:f>일위대가목록표!C383</x:f>
        <x:v>B28, 20km</x:v>
      </x:c>
      <x:c r="C3556" s="97"/>
      <x:c r="D3556" s="98" t="s">
        <x:v>148</x:v>
      </x:c>
      <x:c r="E3556" s="99"/>
      <x:c r="F3556" s="99"/>
      <x:c r="G3556" s="99"/>
      <x:c r="H3556" s="99"/>
      <x:c r="I3556" s="99"/>
      <x:c r="J3556" s="99"/>
      <x:c r="K3556" s="99"/>
      <x:c r="L3556" s="99"/>
      <x:c r="M3556" s="99"/>
      <x:c r="N3556" s="100"/>
    </x:row>
    <x:row r="3557" spans="1:14" s="5" customFormat="1" ht="19.5" customHeight="1">
      <x:c r="A3557" s="101" t="s">
        <x:v>1506</x:v>
      </x:c>
      <x:c r="B3557" s="101" t="s">
        <x:v>591</x:v>
      </x:c>
      <x:c r="C3557" s="102">
        <x:v>0.24299999999999999</x:v>
      </x:c>
      <x:c r="D3557" s="103" t="s">
        <x:v>305</x:v>
      </x:c>
      <x:c r="E3557" s="104"/>
      <x:c r="F3557" s="104">
        <x:f>INT(C3557*E3557)</x:f>
        <x:v>0</x:v>
      </x:c>
      <x:c r="G3557" s="104"/>
      <x:c r="H3557" s="104"/>
      <x:c r="I3557" s="104">
        <x:f>I3553</x:f>
        <x:v>0</x:v>
      </x:c>
      <x:c r="J3557" s="104">
        <x:f>INT(C3557*I3557)</x:f>
        <x:v>0</x:v>
      </x:c>
      <x:c r="K3557" s="104">
        <x:f>SUM(E3557,G3557,I3557)</x:f>
        <x:v>0</x:v>
      </x:c>
      <x:c r="L3557" s="104">
        <x:f>SUM(F3557,H3557,J3557)</x:f>
        <x:v>0</x:v>
      </x:c>
      <x:c r="M3557" s="104"/>
      <x:c r="N3557" s="100"/>
    </x:row>
    <x:row r="3558" spans="1:14" s="5" customFormat="1" ht="19.5" customHeight="1">
      <x:c r="A3558" s="101" t="s">
        <x:v>533</x:v>
      </x:c>
      <x:c r="B3558" s="101"/>
      <x:c r="C3558" s="102"/>
      <x:c r="D3558" s="103"/>
      <x:c r="E3558" s="104"/>
      <x:c r="F3558" s="104">
        <x:f>SUM(F3557:F3557)</x:f>
        <x:v>0</x:v>
      </x:c>
      <x:c r="G3558" s="104"/>
      <x:c r="H3558" s="104">
        <x:f>SUM(H3557:H3557)</x:f>
        <x:v>0</x:v>
      </x:c>
      <x:c r="I3558" s="104"/>
      <x:c r="J3558" s="104">
        <x:f>SUM(J3557:J3557)</x:f>
        <x:v>0</x:v>
      </x:c>
      <x:c r="K3558" s="104"/>
      <x:c r="L3558" s="104">
        <x:f>SUM(F3558,H3558,J3558)</x:f>
        <x:v>0</x:v>
      </x:c>
      <x:c r="M3558" s="104"/>
      <x:c r="N3558" s="100"/>
    </x:row>
    <x:row r="3559" spans="1:14" s="5" customFormat="1" ht="19.5" customHeight="1">
      <x:c r="A3559" s="105"/>
      <x:c r="B3559" s="105"/>
      <x:c r="C3559" s="106"/>
      <x:c r="D3559" s="107"/>
      <x:c r="E3559" s="108"/>
      <x:c r="F3559" s="108"/>
      <x:c r="G3559" s="108"/>
      <x:c r="H3559" s="108"/>
      <x:c r="I3559" s="108"/>
      <x:c r="J3559" s="108"/>
      <x:c r="K3559" s="108"/>
      <x:c r="L3559" s="108"/>
      <x:c r="M3559" s="108"/>
      <x:c r="N3559" s="100"/>
    </x:row>
    <x:row r="3560" spans="1:14" s="5" customFormat="1" ht="42.75" customHeight="1">
      <x:c r="A3560" s="113" t="s">
        <x:v>348</x:v>
      </x:c>
      <x:c r="B3560" s="96" t="str">
        <x:f>일위대가목록표!C384</x:f>
        <x:v>B29, 20km</x:v>
      </x:c>
      <x:c r="C3560" s="97"/>
      <x:c r="D3560" s="98" t="s">
        <x:v>148</x:v>
      </x:c>
      <x:c r="E3560" s="99"/>
      <x:c r="F3560" s="99"/>
      <x:c r="G3560" s="99"/>
      <x:c r="H3560" s="99"/>
      <x:c r="I3560" s="99"/>
      <x:c r="J3560" s="99"/>
      <x:c r="K3560" s="99"/>
      <x:c r="L3560" s="99"/>
      <x:c r="M3560" s="99"/>
      <x:c r="N3560" s="100"/>
    </x:row>
    <x:row r="3561" spans="1:14" s="5" customFormat="1" ht="19.5" customHeight="1">
      <x:c r="A3561" s="101" t="s">
        <x:v>1506</x:v>
      </x:c>
      <x:c r="B3561" s="101" t="s">
        <x:v>591</x:v>
      </x:c>
      <x:c r="C3561" s="102">
        <x:v>0.26100000000000001</x:v>
      </x:c>
      <x:c r="D3561" s="103" t="s">
        <x:v>305</x:v>
      </x:c>
      <x:c r="E3561" s="104"/>
      <x:c r="F3561" s="104">
        <x:f>INT(C3561*E3561)</x:f>
        <x:v>0</x:v>
      </x:c>
      <x:c r="G3561" s="104"/>
      <x:c r="H3561" s="104"/>
      <x:c r="I3561" s="104">
        <x:f>I3557</x:f>
        <x:v>0</x:v>
      </x:c>
      <x:c r="J3561" s="104">
        <x:f>INT(C3561*I3561)</x:f>
        <x:v>0</x:v>
      </x:c>
      <x:c r="K3561" s="104">
        <x:f>SUM(E3561,G3561,I3561)</x:f>
        <x:v>0</x:v>
      </x:c>
      <x:c r="L3561" s="104">
        <x:f>SUM(F3561,H3561,J3561)</x:f>
        <x:v>0</x:v>
      </x:c>
      <x:c r="M3561" s="104"/>
      <x:c r="N3561" s="100"/>
    </x:row>
    <x:row r="3562" spans="1:14" s="5" customFormat="1" ht="19.5" customHeight="1">
      <x:c r="A3562" s="101" t="s">
        <x:v>533</x:v>
      </x:c>
      <x:c r="B3562" s="101"/>
      <x:c r="C3562" s="102"/>
      <x:c r="D3562" s="103"/>
      <x:c r="E3562" s="104"/>
      <x:c r="F3562" s="104">
        <x:f>SUM(F3561:F3561)</x:f>
        <x:v>0</x:v>
      </x:c>
      <x:c r="G3562" s="104"/>
      <x:c r="H3562" s="104">
        <x:f>SUM(H3561:H3561)</x:f>
        <x:v>0</x:v>
      </x:c>
      <x:c r="I3562" s="104"/>
      <x:c r="J3562" s="104">
        <x:f>SUM(J3561:J3561)</x:f>
        <x:v>0</x:v>
      </x:c>
      <x:c r="K3562" s="104"/>
      <x:c r="L3562" s="104">
        <x:f>SUM(F3562,H3562,J3562)</x:f>
        <x:v>0</x:v>
      </x:c>
      <x:c r="M3562" s="104"/>
      <x:c r="N3562" s="100"/>
    </x:row>
    <x:row r="3563" spans="1:14" s="5" customFormat="1" ht="19.5" customHeight="1">
      <x:c r="A3563" s="105"/>
      <x:c r="B3563" s="105"/>
      <x:c r="C3563" s="106"/>
      <x:c r="D3563" s="107"/>
      <x:c r="E3563" s="108"/>
      <x:c r="F3563" s="108"/>
      <x:c r="G3563" s="108"/>
      <x:c r="H3563" s="108"/>
      <x:c r="I3563" s="108"/>
      <x:c r="J3563" s="108"/>
      <x:c r="K3563" s="108"/>
      <x:c r="L3563" s="108"/>
      <x:c r="M3563" s="108"/>
      <x:c r="N3563" s="100"/>
    </x:row>
    <x:row r="3564" spans="1:14" s="5" customFormat="1" ht="42.75" customHeight="1">
      <x:c r="A3564" s="113" t="s">
        <x:v>1376</x:v>
      </x:c>
      <x:c r="B3564" s="96" t="str">
        <x:f>일위대가목록표!C385</x:f>
        <x:v>B30, 20km</x:v>
      </x:c>
      <x:c r="C3564" s="97"/>
      <x:c r="D3564" s="98" t="s">
        <x:v>148</x:v>
      </x:c>
      <x:c r="E3564" s="99"/>
      <x:c r="F3564" s="99"/>
      <x:c r="G3564" s="99"/>
      <x:c r="H3564" s="99"/>
      <x:c r="I3564" s="99"/>
      <x:c r="J3564" s="99"/>
      <x:c r="K3564" s="99"/>
      <x:c r="L3564" s="99"/>
      <x:c r="M3564" s="99"/>
      <x:c r="N3564" s="100"/>
    </x:row>
    <x:row r="3565" spans="1:14" s="5" customFormat="1" ht="19.5" customHeight="1">
      <x:c r="A3565" s="101" t="s">
        <x:v>1506</x:v>
      </x:c>
      <x:c r="B3565" s="101" t="s">
        <x:v>591</x:v>
      </x:c>
      <x:c r="C3565" s="102">
        <x:v>0.27900000000000003</x:v>
      </x:c>
      <x:c r="D3565" s="103" t="s">
        <x:v>305</x:v>
      </x:c>
      <x:c r="E3565" s="104"/>
      <x:c r="F3565" s="104">
        <x:f>INT(C3565*E3565)</x:f>
        <x:v>0</x:v>
      </x:c>
      <x:c r="G3565" s="104"/>
      <x:c r="H3565" s="104"/>
      <x:c r="I3565" s="104">
        <x:f>I3561</x:f>
        <x:v>0</x:v>
      </x:c>
      <x:c r="J3565" s="104">
        <x:f>INT(C3565*I3565)</x:f>
        <x:v>0</x:v>
      </x:c>
      <x:c r="K3565" s="104">
        <x:f>SUM(E3565,G3565,I3565)</x:f>
        <x:v>0</x:v>
      </x:c>
      <x:c r="L3565" s="104">
        <x:f>SUM(F3565,H3565,J3565)</x:f>
        <x:v>0</x:v>
      </x:c>
      <x:c r="M3565" s="104"/>
      <x:c r="N3565" s="100"/>
    </x:row>
    <x:row r="3566" spans="1:14" s="5" customFormat="1" ht="19.5" customHeight="1">
      <x:c r="A3566" s="101" t="s">
        <x:v>533</x:v>
      </x:c>
      <x:c r="B3566" s="101"/>
      <x:c r="C3566" s="102"/>
      <x:c r="D3566" s="103"/>
      <x:c r="E3566" s="104"/>
      <x:c r="F3566" s="104">
        <x:f>SUM(F3565:F3565)</x:f>
        <x:v>0</x:v>
      </x:c>
      <x:c r="G3566" s="104"/>
      <x:c r="H3566" s="104">
        <x:f>SUM(H3565:H3565)</x:f>
        <x:v>0</x:v>
      </x:c>
      <x:c r="I3566" s="104"/>
      <x:c r="J3566" s="104">
        <x:f>SUM(J3565:J3565)</x:f>
        <x:v>0</x:v>
      </x:c>
      <x:c r="K3566" s="104"/>
      <x:c r="L3566" s="104">
        <x:f>SUM(F3566,H3566,J3566)</x:f>
        <x:v>0</x:v>
      </x:c>
      <x:c r="M3566" s="104"/>
      <x:c r="N3566" s="100"/>
    </x:row>
    <x:row r="3567" spans="1:14" s="5" customFormat="1" ht="19.5" customHeight="1">
      <x:c r="A3567" s="105"/>
      <x:c r="B3567" s="105"/>
      <x:c r="C3567" s="106"/>
      <x:c r="D3567" s="107"/>
      <x:c r="E3567" s="108"/>
      <x:c r="F3567" s="108"/>
      <x:c r="G3567" s="108"/>
      <x:c r="H3567" s="108"/>
      <x:c r="I3567" s="108"/>
      <x:c r="J3567" s="108"/>
      <x:c r="K3567" s="108"/>
      <x:c r="L3567" s="108"/>
      <x:c r="M3567" s="108"/>
      <x:c r="N3567" s="100"/>
    </x:row>
    <x:row r="3568" spans="1:14" s="5" customFormat="1" ht="42.75" customHeight="1">
      <x:c r="A3568" s="113" t="s">
        <x:v>343</x:v>
      </x:c>
      <x:c r="B3568" s="96" t="str">
        <x:f>일위대가목록표!C386</x:f>
        <x:v>B35, 20km</x:v>
      </x:c>
      <x:c r="C3568" s="97"/>
      <x:c r="D3568" s="98" t="s">
        <x:v>148</x:v>
      </x:c>
      <x:c r="E3568" s="99"/>
      <x:c r="F3568" s="99"/>
      <x:c r="G3568" s="99"/>
      <x:c r="H3568" s="99"/>
      <x:c r="I3568" s="99"/>
      <x:c r="J3568" s="99"/>
      <x:c r="K3568" s="99"/>
      <x:c r="L3568" s="99"/>
      <x:c r="M3568" s="99"/>
      <x:c r="N3568" s="100"/>
    </x:row>
    <x:row r="3569" spans="1:14" s="5" customFormat="1" ht="19.5" customHeight="1">
      <x:c r="A3569" s="101" t="s">
        <x:v>1506</x:v>
      </x:c>
      <x:c r="B3569" s="101" t="s">
        <x:v>591</x:v>
      </x:c>
      <x:c r="C3569" s="102">
        <x:v>0.38</x:v>
      </x:c>
      <x:c r="D3569" s="103" t="s">
        <x:v>305</x:v>
      </x:c>
      <x:c r="E3569" s="104"/>
      <x:c r="F3569" s="104">
        <x:f>INT(C3569*E3569)</x:f>
        <x:v>0</x:v>
      </x:c>
      <x:c r="G3569" s="104"/>
      <x:c r="H3569" s="104"/>
      <x:c r="I3569" s="104">
        <x:f>I3565</x:f>
        <x:v>0</x:v>
      </x:c>
      <x:c r="J3569" s="104">
        <x:f>INT(C3569*I3569)</x:f>
        <x:v>0</x:v>
      </x:c>
      <x:c r="K3569" s="104">
        <x:f>SUM(E3569,G3569,I3569)</x:f>
        <x:v>0</x:v>
      </x:c>
      <x:c r="L3569" s="104">
        <x:f>SUM(F3569,H3569,J3569)</x:f>
        <x:v>0</x:v>
      </x:c>
      <x:c r="M3569" s="104"/>
      <x:c r="N3569" s="100"/>
    </x:row>
    <x:row r="3570" spans="1:14" s="5" customFormat="1" ht="19.5" customHeight="1">
      <x:c r="A3570" s="101" t="s">
        <x:v>533</x:v>
      </x:c>
      <x:c r="B3570" s="101"/>
      <x:c r="C3570" s="102"/>
      <x:c r="D3570" s="103"/>
      <x:c r="E3570" s="104"/>
      <x:c r="F3570" s="104">
        <x:f>SUM(F3569:F3569)</x:f>
        <x:v>0</x:v>
      </x:c>
      <x:c r="G3570" s="104"/>
      <x:c r="H3570" s="104">
        <x:f>SUM(H3569:H3569)</x:f>
        <x:v>0</x:v>
      </x:c>
      <x:c r="I3570" s="104"/>
      <x:c r="J3570" s="104">
        <x:f>SUM(J3569:J3569)</x:f>
        <x:v>0</x:v>
      </x:c>
      <x:c r="K3570" s="104"/>
      <x:c r="L3570" s="104">
        <x:f>SUM(F3570,H3570,J3570)</x:f>
        <x:v>0</x:v>
      </x:c>
      <x:c r="M3570" s="104"/>
      <x:c r="N3570" s="100"/>
    </x:row>
    <x:row r="3571" spans="1:14" s="5" customFormat="1" ht="19.5" customHeight="1">
      <x:c r="A3571" s="105"/>
      <x:c r="B3571" s="105"/>
      <x:c r="C3571" s="106"/>
      <x:c r="D3571" s="107"/>
      <x:c r="E3571" s="108"/>
      <x:c r="F3571" s="108"/>
      <x:c r="G3571" s="108"/>
      <x:c r="H3571" s="108"/>
      <x:c r="I3571" s="108"/>
      <x:c r="J3571" s="108"/>
      <x:c r="K3571" s="108"/>
      <x:c r="L3571" s="108"/>
      <x:c r="M3571" s="108"/>
      <x:c r="N3571" s="100"/>
    </x:row>
    <x:row r="3572" spans="1:14" s="5" customFormat="1" ht="42.75" customHeight="1">
      <x:c r="A3572" s="113" t="s">
        <x:v>344</x:v>
      </x:c>
      <x:c r="B3572" s="96" t="str">
        <x:f>일위대가목록표!C387</x:f>
        <x:v>B40, 20km</x:v>
      </x:c>
      <x:c r="C3572" s="97"/>
      <x:c r="D3572" s="98" t="s">
        <x:v>148</x:v>
      </x:c>
      <x:c r="E3572" s="99"/>
      <x:c r="F3572" s="99"/>
      <x:c r="G3572" s="99"/>
      <x:c r="H3572" s="99"/>
      <x:c r="I3572" s="99"/>
      <x:c r="J3572" s="99"/>
      <x:c r="K3572" s="99"/>
      <x:c r="L3572" s="99"/>
      <x:c r="M3572" s="99"/>
      <x:c r="N3572" s="100"/>
    </x:row>
    <x:row r="3573" spans="1:14" s="5" customFormat="1" ht="19.5" customHeight="1">
      <x:c r="A3573" s="101" t="s">
        <x:v>1506</x:v>
      </x:c>
      <x:c r="B3573" s="101" t="s">
        <x:v>591</x:v>
      </x:c>
      <x:c r="C3573" s="102">
        <x:v>0.63300000000000001</x:v>
      </x:c>
      <x:c r="D3573" s="103" t="s">
        <x:v>305</x:v>
      </x:c>
      <x:c r="E3573" s="104"/>
      <x:c r="F3573" s="104">
        <x:f>INT(C3573*E3573)</x:f>
        <x:v>0</x:v>
      </x:c>
      <x:c r="G3573" s="104"/>
      <x:c r="H3573" s="104"/>
      <x:c r="I3573" s="104">
        <x:f>I3569</x:f>
        <x:v>0</x:v>
      </x:c>
      <x:c r="J3573" s="104">
        <x:f>INT(C3573*I3573)</x:f>
        <x:v>0</x:v>
      </x:c>
      <x:c r="K3573" s="104">
        <x:f>SUM(E3573,G3573,I3573)</x:f>
        <x:v>0</x:v>
      </x:c>
      <x:c r="L3573" s="104">
        <x:f>SUM(F3573,H3573,J3573)</x:f>
        <x:v>0</x:v>
      </x:c>
      <x:c r="M3573" s="104"/>
      <x:c r="N3573" s="100"/>
    </x:row>
    <x:row r="3574" spans="1:14" s="5" customFormat="1" ht="19.5" customHeight="1">
      <x:c r="A3574" s="101" t="s">
        <x:v>533</x:v>
      </x:c>
      <x:c r="B3574" s="101"/>
      <x:c r="C3574" s="102"/>
      <x:c r="D3574" s="103"/>
      <x:c r="E3574" s="104"/>
      <x:c r="F3574" s="104">
        <x:f>SUM(F3573:F3573)</x:f>
        <x:v>0</x:v>
      </x:c>
      <x:c r="G3574" s="104"/>
      <x:c r="H3574" s="104">
        <x:f>SUM(H3573:H3573)</x:f>
        <x:v>0</x:v>
      </x:c>
      <x:c r="I3574" s="104"/>
      <x:c r="J3574" s="104">
        <x:f>SUM(J3573:J3573)</x:f>
        <x:v>0</x:v>
      </x:c>
      <x:c r="K3574" s="104"/>
      <x:c r="L3574" s="104">
        <x:f>SUM(F3574,H3574,J3574)</x:f>
        <x:v>0</x:v>
      </x:c>
      <x:c r="M3574" s="104"/>
      <x:c r="N3574" s="100"/>
    </x:row>
    <x:row r="3575" spans="1:14" s="5" customFormat="1" ht="19.5" customHeight="1">
      <x:c r="A3575" s="105"/>
      <x:c r="B3575" s="105"/>
      <x:c r="C3575" s="106"/>
      <x:c r="D3575" s="107"/>
      <x:c r="E3575" s="108"/>
      <x:c r="F3575" s="108"/>
      <x:c r="G3575" s="108"/>
      <x:c r="H3575" s="108"/>
      <x:c r="I3575" s="108"/>
      <x:c r="J3575" s="108"/>
      <x:c r="K3575" s="108"/>
      <x:c r="L3575" s="108"/>
      <x:c r="M3575" s="108"/>
      <x:c r="N3575" s="100"/>
    </x:row>
    <x:row r="3576" spans="1:14" s="5" customFormat="1" ht="42.75" customHeight="1">
      <x:c r="A3576" s="113" t="s">
        <x:v>992</x:v>
      </x:c>
      <x:c r="B3576" s="96" t="str">
        <x:f>일위대가목록표!C388</x:f>
        <x:v>B45, 20km</x:v>
      </x:c>
      <x:c r="C3576" s="97"/>
      <x:c r="D3576" s="98" t="s">
        <x:v>148</x:v>
      </x:c>
      <x:c r="E3576" s="99"/>
      <x:c r="F3576" s="99"/>
      <x:c r="G3576" s="99"/>
      <x:c r="H3576" s="99"/>
      <x:c r="I3576" s="99"/>
      <x:c r="J3576" s="99"/>
      <x:c r="K3576" s="99"/>
      <x:c r="L3576" s="99"/>
      <x:c r="M3576" s="99"/>
      <x:c r="N3576" s="100"/>
    </x:row>
    <x:row r="3577" spans="1:14" s="5" customFormat="1" ht="19.5" customHeight="1">
      <x:c r="A3577" s="101" t="s">
        <x:v>1506</x:v>
      </x:c>
      <x:c r="B3577" s="101" t="s">
        <x:v>591</x:v>
      </x:c>
      <x:c r="C3577" s="102">
        <x:v>0.91500000000000004</x:v>
      </x:c>
      <x:c r="D3577" s="103" t="s">
        <x:v>305</x:v>
      </x:c>
      <x:c r="E3577" s="104"/>
      <x:c r="F3577" s="104">
        <x:f>INT(C3577*E3577)</x:f>
        <x:v>0</x:v>
      </x:c>
      <x:c r="G3577" s="104"/>
      <x:c r="H3577" s="104"/>
      <x:c r="I3577" s="104">
        <x:f>I3573</x:f>
        <x:v>0</x:v>
      </x:c>
      <x:c r="J3577" s="104">
        <x:f>INT(C3577*I3577)</x:f>
        <x:v>0</x:v>
      </x:c>
      <x:c r="K3577" s="104">
        <x:f>SUM(E3577,G3577,I3577)</x:f>
        <x:v>0</x:v>
      </x:c>
      <x:c r="L3577" s="104">
        <x:f>SUM(F3577,H3577,J3577)</x:f>
        <x:v>0</x:v>
      </x:c>
      <x:c r="M3577" s="104"/>
      <x:c r="N3577" s="100"/>
    </x:row>
    <x:row r="3578" spans="1:14" s="5" customFormat="1" ht="19.5" customHeight="1">
      <x:c r="A3578" s="101" t="s">
        <x:v>533</x:v>
      </x:c>
      <x:c r="B3578" s="101"/>
      <x:c r="C3578" s="102"/>
      <x:c r="D3578" s="103"/>
      <x:c r="E3578" s="104"/>
      <x:c r="F3578" s="104">
        <x:f>SUM(F3577:F3577)</x:f>
        <x:v>0</x:v>
      </x:c>
      <x:c r="G3578" s="104"/>
      <x:c r="H3578" s="104">
        <x:f>SUM(H3577:H3577)</x:f>
        <x:v>0</x:v>
      </x:c>
      <x:c r="I3578" s="104"/>
      <x:c r="J3578" s="104">
        <x:f>SUM(J3577:J3577)</x:f>
        <x:v>0</x:v>
      </x:c>
      <x:c r="K3578" s="104"/>
      <x:c r="L3578" s="104">
        <x:f>SUM(F3578,H3578,J3578)</x:f>
        <x:v>0</x:v>
      </x:c>
      <x:c r="M3578" s="104"/>
      <x:c r="N3578" s="100"/>
    </x:row>
    <x:row r="3579" spans="1:14" s="5" customFormat="1" ht="19.5" customHeight="1">
      <x:c r="A3579" s="105"/>
      <x:c r="B3579" s="105"/>
      <x:c r="C3579" s="106"/>
      <x:c r="D3579" s="107"/>
      <x:c r="E3579" s="108"/>
      <x:c r="F3579" s="108"/>
      <x:c r="G3579" s="108"/>
      <x:c r="H3579" s="108"/>
      <x:c r="I3579" s="108"/>
      <x:c r="J3579" s="108"/>
      <x:c r="K3579" s="108"/>
      <x:c r="L3579" s="108"/>
      <x:c r="M3579" s="108"/>
      <x:c r="N3579" s="100"/>
    </x:row>
    <x:row r="3580" spans="1:14" s="5" customFormat="1" ht="42.75" customHeight="1">
      <x:c r="A3580" s="113" t="s">
        <x:v>1393</x:v>
      </x:c>
      <x:c r="B3580" s="96" t="str">
        <x:f>일위대가목록표!C389</x:f>
        <x:v>B50, 20km</x:v>
      </x:c>
      <x:c r="C3580" s="97"/>
      <x:c r="D3580" s="98" t="s">
        <x:v>148</x:v>
      </x:c>
      <x:c r="E3580" s="99"/>
      <x:c r="F3580" s="99"/>
      <x:c r="G3580" s="99"/>
      <x:c r="H3580" s="99"/>
      <x:c r="I3580" s="99"/>
      <x:c r="J3580" s="99"/>
      <x:c r="K3580" s="99"/>
      <x:c r="L3580" s="99"/>
      <x:c r="M3580" s="99"/>
      <x:c r="N3580" s="100"/>
    </x:row>
    <x:row r="3581" spans="1:14" s="5" customFormat="1" ht="19.5" customHeight="1">
      <x:c r="A3581" s="101" t="s">
        <x:v>1506</x:v>
      </x:c>
      <x:c r="B3581" s="101" t="s">
        <x:v>591</x:v>
      </x:c>
      <x:c r="C3581" s="102">
        <x:v>1.2709999999999999</x:v>
      </x:c>
      <x:c r="D3581" s="103" t="s">
        <x:v>305</x:v>
      </x:c>
      <x:c r="E3581" s="104"/>
      <x:c r="F3581" s="104">
        <x:f>INT(C3581*E3581)</x:f>
        <x:v>0</x:v>
      </x:c>
      <x:c r="G3581" s="104"/>
      <x:c r="H3581" s="104"/>
      <x:c r="I3581" s="104">
        <x:f>I3577</x:f>
        <x:v>0</x:v>
      </x:c>
      <x:c r="J3581" s="104">
        <x:f>INT(C3581*I3581)</x:f>
        <x:v>0</x:v>
      </x:c>
      <x:c r="K3581" s="104">
        <x:f>SUM(E3581,G3581,I3581)</x:f>
        <x:v>0</x:v>
      </x:c>
      <x:c r="L3581" s="104">
        <x:f>SUM(F3581,H3581,J3581)</x:f>
        <x:v>0</x:v>
      </x:c>
      <x:c r="M3581" s="104"/>
      <x:c r="N3581" s="100"/>
    </x:row>
    <x:row r="3582" spans="1:14" s="5" customFormat="1" ht="19.5" customHeight="1">
      <x:c r="A3582" s="101" t="s">
        <x:v>533</x:v>
      </x:c>
      <x:c r="B3582" s="101"/>
      <x:c r="C3582" s="102"/>
      <x:c r="D3582" s="103"/>
      <x:c r="E3582" s="104"/>
      <x:c r="F3582" s="104">
        <x:f>SUM(F3581:F3581)</x:f>
        <x:v>0</x:v>
      </x:c>
      <x:c r="G3582" s="104"/>
      <x:c r="H3582" s="104">
        <x:f>SUM(H3581:H3581)</x:f>
        <x:v>0</x:v>
      </x:c>
      <x:c r="I3582" s="104"/>
      <x:c r="J3582" s="104">
        <x:f>SUM(J3581:J3581)</x:f>
        <x:v>0</x:v>
      </x:c>
      <x:c r="K3582" s="104"/>
      <x:c r="L3582" s="104">
        <x:f>SUM(F3582,H3582,J3582)</x:f>
        <x:v>0</x:v>
      </x:c>
      <x:c r="M3582" s="104"/>
      <x:c r="N3582" s="100"/>
    </x:row>
    <x:row r="3583" spans="1:14" s="5" customFormat="1" ht="19.5" customHeight="1">
      <x:c r="A3583" s="105"/>
      <x:c r="B3583" s="105"/>
      <x:c r="C3583" s="106"/>
      <x:c r="D3583" s="107"/>
      <x:c r="E3583" s="108"/>
      <x:c r="F3583" s="108"/>
      <x:c r="G3583" s="108"/>
      <x:c r="H3583" s="108"/>
      <x:c r="I3583" s="108"/>
      <x:c r="J3583" s="108"/>
      <x:c r="K3583" s="108"/>
      <x:c r="L3583" s="108"/>
      <x:c r="M3583" s="108"/>
      <x:c r="N3583" s="100"/>
    </x:row>
    <x:row r="3584" spans="1:14" s="5" customFormat="1" ht="42.75" customHeight="1">
      <x:c r="A3584" s="113" t="s">
        <x:v>1405</x:v>
      </x:c>
      <x:c r="B3584" s="96" t="str">
        <x:f>일위대가목록표!C390</x:f>
        <x:v>B55, 20km</x:v>
      </x:c>
      <x:c r="C3584" s="97"/>
      <x:c r="D3584" s="98" t="s">
        <x:v>148</x:v>
      </x:c>
      <x:c r="E3584" s="99"/>
      <x:c r="F3584" s="99"/>
      <x:c r="G3584" s="99"/>
      <x:c r="H3584" s="99"/>
      <x:c r="I3584" s="99"/>
      <x:c r="J3584" s="99"/>
      <x:c r="K3584" s="99"/>
      <x:c r="L3584" s="99"/>
      <x:c r="M3584" s="99"/>
      <x:c r="N3584" s="100"/>
    </x:row>
    <x:row r="3585" spans="1:14" s="5" customFormat="1" ht="19.5" customHeight="1">
      <x:c r="A3585" s="101" t="s">
        <x:v>1506</x:v>
      </x:c>
      <x:c r="B3585" s="101" t="s">
        <x:v>591</x:v>
      </x:c>
      <x:c r="C3585" s="102">
        <x:v>1.7090000000000001</x:v>
      </x:c>
      <x:c r="D3585" s="103" t="s">
        <x:v>305</x:v>
      </x:c>
      <x:c r="E3585" s="104"/>
      <x:c r="F3585" s="104">
        <x:f>INT(C3585*E3585)</x:f>
        <x:v>0</x:v>
      </x:c>
      <x:c r="G3585" s="104"/>
      <x:c r="H3585" s="104"/>
      <x:c r="I3585" s="104">
        <x:f>I3581</x:f>
        <x:v>0</x:v>
      </x:c>
      <x:c r="J3585" s="104">
        <x:f>INT(C3585*I3585)</x:f>
        <x:v>0</x:v>
      </x:c>
      <x:c r="K3585" s="104">
        <x:f>SUM(E3585,G3585,I3585)</x:f>
        <x:v>0</x:v>
      </x:c>
      <x:c r="L3585" s="104">
        <x:f>SUM(F3585,H3585,J3585)</x:f>
        <x:v>0</x:v>
      </x:c>
      <x:c r="M3585" s="104"/>
      <x:c r="N3585" s="100"/>
    </x:row>
    <x:row r="3586" spans="1:14" s="5" customFormat="1" ht="19.5" customHeight="1">
      <x:c r="A3586" s="101" t="s">
        <x:v>533</x:v>
      </x:c>
      <x:c r="B3586" s="101"/>
      <x:c r="C3586" s="102"/>
      <x:c r="D3586" s="103"/>
      <x:c r="E3586" s="104"/>
      <x:c r="F3586" s="104">
        <x:f>SUM(F3585:F3585)</x:f>
        <x:v>0</x:v>
      </x:c>
      <x:c r="G3586" s="104"/>
      <x:c r="H3586" s="104">
        <x:f>SUM(H3585:H3585)</x:f>
        <x:v>0</x:v>
      </x:c>
      <x:c r="I3586" s="104"/>
      <x:c r="J3586" s="104">
        <x:f>SUM(J3585:J3585)</x:f>
        <x:v>0</x:v>
      </x:c>
      <x:c r="K3586" s="104"/>
      <x:c r="L3586" s="104">
        <x:f>SUM(F3586,H3586,J3586)</x:f>
        <x:v>0</x:v>
      </x:c>
      <x:c r="M3586" s="104"/>
      <x:c r="N3586" s="100"/>
    </x:row>
    <x:row r="3587" spans="1:14" s="5" customFormat="1" ht="19.5" customHeight="1">
      <x:c r="A3587" s="105"/>
      <x:c r="B3587" s="105"/>
      <x:c r="C3587" s="106"/>
      <x:c r="D3587" s="107"/>
      <x:c r="E3587" s="108"/>
      <x:c r="F3587" s="108"/>
      <x:c r="G3587" s="108"/>
      <x:c r="H3587" s="108"/>
      <x:c r="I3587" s="108"/>
      <x:c r="J3587" s="108"/>
      <x:c r="K3587" s="108"/>
      <x:c r="L3587" s="108"/>
      <x:c r="M3587" s="108"/>
      <x:c r="N3587" s="100"/>
    </x:row>
    <x:row r="3588" spans="1:14" s="5" customFormat="1" ht="42.75" customHeight="1">
      <x:c r="A3588" s="113" t="s">
        <x:v>1397</x:v>
      </x:c>
      <x:c r="B3588" s="96" t="str">
        <x:f>일위대가목록표!C391</x:f>
        <x:v>B60, 20km</x:v>
      </x:c>
      <x:c r="C3588" s="97"/>
      <x:c r="D3588" s="98" t="s">
        <x:v>148</x:v>
      </x:c>
      <x:c r="E3588" s="99"/>
      <x:c r="F3588" s="99"/>
      <x:c r="G3588" s="99"/>
      <x:c r="H3588" s="99"/>
      <x:c r="I3588" s="99"/>
      <x:c r="J3588" s="99"/>
      <x:c r="K3588" s="99"/>
      <x:c r="L3588" s="99"/>
      <x:c r="M3588" s="99"/>
      <x:c r="N3588" s="100"/>
    </x:row>
    <x:row r="3589" spans="1:14" s="5" customFormat="1" ht="19.5" customHeight="1">
      <x:c r="A3589" s="101" t="s">
        <x:v>1506</x:v>
      </x:c>
      <x:c r="B3589" s="101" t="s">
        <x:v>591</x:v>
      </x:c>
      <x:c r="C3589" s="102">
        <x:v>2.238</x:v>
      </x:c>
      <x:c r="D3589" s="103" t="s">
        <x:v>305</x:v>
      </x:c>
      <x:c r="E3589" s="104"/>
      <x:c r="F3589" s="104">
        <x:f>INT(C3589*E3589)</x:f>
        <x:v>0</x:v>
      </x:c>
      <x:c r="G3589" s="104"/>
      <x:c r="H3589" s="104"/>
      <x:c r="I3589" s="104">
        <x:f>I3585</x:f>
        <x:v>0</x:v>
      </x:c>
      <x:c r="J3589" s="104">
        <x:f>INT(C3589*I3589)</x:f>
        <x:v>0</x:v>
      </x:c>
      <x:c r="K3589" s="104">
        <x:f>SUM(E3589,G3589,I3589)</x:f>
        <x:v>0</x:v>
      </x:c>
      <x:c r="L3589" s="104">
        <x:f>SUM(F3589,H3589,J3589)</x:f>
        <x:v>0</x:v>
      </x:c>
      <x:c r="M3589" s="104"/>
      <x:c r="N3589" s="100"/>
    </x:row>
    <x:row r="3590" spans="1:14" s="5" customFormat="1" ht="19.5" customHeight="1">
      <x:c r="A3590" s="101" t="s">
        <x:v>533</x:v>
      </x:c>
      <x:c r="B3590" s="101"/>
      <x:c r="C3590" s="102"/>
      <x:c r="D3590" s="103"/>
      <x:c r="E3590" s="104"/>
      <x:c r="F3590" s="104">
        <x:f>SUM(F3589:F3589)</x:f>
        <x:v>0</x:v>
      </x:c>
      <x:c r="G3590" s="104"/>
      <x:c r="H3590" s="104">
        <x:f>SUM(H3589:H3589)</x:f>
        <x:v>0</x:v>
      </x:c>
      <x:c r="I3590" s="104"/>
      <x:c r="J3590" s="104">
        <x:f>SUM(J3589:J3589)</x:f>
        <x:v>0</x:v>
      </x:c>
      <x:c r="K3590" s="104"/>
      <x:c r="L3590" s="104">
        <x:f>SUM(F3590,H3590,J3590)</x:f>
        <x:v>0</x:v>
      </x:c>
      <x:c r="M3590" s="104"/>
      <x:c r="N3590" s="100"/>
    </x:row>
    <x:row r="3591" spans="1:14" s="5" customFormat="1" ht="19.5" customHeight="1">
      <x:c r="A3591" s="105"/>
      <x:c r="B3591" s="105"/>
      <x:c r="C3591" s="106"/>
      <x:c r="D3591" s="107"/>
      <x:c r="E3591" s="108"/>
      <x:c r="F3591" s="108"/>
      <x:c r="G3591" s="108"/>
      <x:c r="H3591" s="108"/>
      <x:c r="I3591" s="108"/>
      <x:c r="J3591" s="108"/>
      <x:c r="K3591" s="108"/>
      <x:c r="L3591" s="108"/>
      <x:c r="M3591" s="108"/>
      <x:c r="N3591" s="100"/>
    </x:row>
    <x:row r="3592" spans="1:14" s="5" customFormat="1" ht="42.75" customHeight="1">
      <x:c r="A3592" s="113" t="s">
        <x:v>988</x:v>
      </x:c>
      <x:c r="B3592" s="96" t="str">
        <x:f>일위대가목록표!C392</x:f>
        <x:v>B65, 20km</x:v>
      </x:c>
      <x:c r="C3592" s="97"/>
      <x:c r="D3592" s="98" t="s">
        <x:v>148</x:v>
      </x:c>
      <x:c r="E3592" s="99"/>
      <x:c r="F3592" s="99"/>
      <x:c r="G3592" s="99"/>
      <x:c r="H3592" s="99"/>
      <x:c r="I3592" s="99"/>
      <x:c r="J3592" s="99"/>
      <x:c r="K3592" s="99"/>
      <x:c r="L3592" s="99"/>
      <x:c r="M3592" s="99"/>
      <x:c r="N3592" s="100"/>
    </x:row>
    <x:row r="3593" spans="1:14" s="5" customFormat="1" ht="19.5" customHeight="1">
      <x:c r="A3593" s="101" t="s">
        <x:v>1506</x:v>
      </x:c>
      <x:c r="B3593" s="101" t="s">
        <x:v>591</x:v>
      </x:c>
      <x:c r="C3593" s="102">
        <x:v>2.8650000000000002</x:v>
      </x:c>
      <x:c r="D3593" s="103" t="s">
        <x:v>305</x:v>
      </x:c>
      <x:c r="E3593" s="104"/>
      <x:c r="F3593" s="104">
        <x:f>INT(C3593*E3593)</x:f>
        <x:v>0</x:v>
      </x:c>
      <x:c r="G3593" s="104"/>
      <x:c r="H3593" s="104"/>
      <x:c r="I3593" s="104">
        <x:f>I3589</x:f>
        <x:v>0</x:v>
      </x:c>
      <x:c r="J3593" s="104">
        <x:f>INT(C3593*I3593)</x:f>
        <x:v>0</x:v>
      </x:c>
      <x:c r="K3593" s="104">
        <x:f>SUM(E3593,G3593,I3593)</x:f>
        <x:v>0</x:v>
      </x:c>
      <x:c r="L3593" s="104">
        <x:f>SUM(F3593,H3593,J3593)</x:f>
        <x:v>0</x:v>
      </x:c>
      <x:c r="M3593" s="104"/>
      <x:c r="N3593" s="100"/>
    </x:row>
    <x:row r="3594" spans="1:14" s="5" customFormat="1" ht="19.5" customHeight="1">
      <x:c r="A3594" s="101" t="s">
        <x:v>533</x:v>
      </x:c>
      <x:c r="B3594" s="101"/>
      <x:c r="C3594" s="102"/>
      <x:c r="D3594" s="103"/>
      <x:c r="E3594" s="104"/>
      <x:c r="F3594" s="104">
        <x:f>SUM(F3593:F3593)</x:f>
        <x:v>0</x:v>
      </x:c>
      <x:c r="G3594" s="104"/>
      <x:c r="H3594" s="104">
        <x:f>SUM(H3593:H3593)</x:f>
        <x:v>0</x:v>
      </x:c>
      <x:c r="I3594" s="104"/>
      <x:c r="J3594" s="104">
        <x:f>SUM(J3593:J3593)</x:f>
        <x:v>0</x:v>
      </x:c>
      <x:c r="K3594" s="104"/>
      <x:c r="L3594" s="104">
        <x:f>SUM(F3594,H3594,J3594)</x:f>
        <x:v>0</x:v>
      </x:c>
      <x:c r="M3594" s="104"/>
      <x:c r="N3594" s="100"/>
    </x:row>
    <x:row r="3595" spans="1:14" s="5" customFormat="1" ht="19.5" customHeight="1">
      <x:c r="A3595" s="105"/>
      <x:c r="B3595" s="105"/>
      <x:c r="C3595" s="106"/>
      <x:c r="D3595" s="107"/>
      <x:c r="E3595" s="108"/>
      <x:c r="F3595" s="108"/>
      <x:c r="G3595" s="108"/>
      <x:c r="H3595" s="108"/>
      <x:c r="I3595" s="108"/>
      <x:c r="J3595" s="108"/>
      <x:c r="K3595" s="108"/>
      <x:c r="L3595" s="108"/>
      <x:c r="M3595" s="108"/>
      <x:c r="N3595" s="100"/>
    </x:row>
    <x:row r="3596" spans="1:14" s="5" customFormat="1" ht="42.75" customHeight="1">
      <x:c r="A3596" s="113" t="s">
        <x:v>995</x:v>
      </x:c>
      <x:c r="B3596" s="96" t="str">
        <x:f>일위대가목록표!C393</x:f>
        <x:v>B70, 20km</x:v>
      </x:c>
      <x:c r="C3596" s="97"/>
      <x:c r="D3596" s="98" t="s">
        <x:v>148</x:v>
      </x:c>
      <x:c r="E3596" s="99"/>
      <x:c r="F3596" s="99"/>
      <x:c r="G3596" s="99"/>
      <x:c r="H3596" s="99"/>
      <x:c r="I3596" s="99"/>
      <x:c r="J3596" s="99"/>
      <x:c r="K3596" s="99"/>
      <x:c r="L3596" s="99"/>
      <x:c r="M3596" s="99"/>
      <x:c r="N3596" s="100"/>
    </x:row>
    <x:row r="3597" spans="1:14" s="5" customFormat="1" ht="19.5" customHeight="1">
      <x:c r="A3597" s="101" t="s">
        <x:v>1506</x:v>
      </x:c>
      <x:c r="B3597" s="101" t="s">
        <x:v>591</x:v>
      </x:c>
      <x:c r="C3597" s="102">
        <x:v>3.6000000000000001</x:v>
      </x:c>
      <x:c r="D3597" s="103" t="s">
        <x:v>305</x:v>
      </x:c>
      <x:c r="E3597" s="104"/>
      <x:c r="F3597" s="104">
        <x:f>INT(C3597*E3597)</x:f>
        <x:v>0</x:v>
      </x:c>
      <x:c r="G3597" s="104"/>
      <x:c r="H3597" s="104"/>
      <x:c r="I3597" s="104">
        <x:f>I3593</x:f>
        <x:v>0</x:v>
      </x:c>
      <x:c r="J3597" s="104">
        <x:f>INT(C3597*I3597)</x:f>
        <x:v>0</x:v>
      </x:c>
      <x:c r="K3597" s="104">
        <x:f>SUM(E3597,G3597,I3597)</x:f>
        <x:v>0</x:v>
      </x:c>
      <x:c r="L3597" s="104">
        <x:f>SUM(F3597,H3597,J3597)</x:f>
        <x:v>0</x:v>
      </x:c>
      <x:c r="M3597" s="104"/>
      <x:c r="N3597" s="100"/>
    </x:row>
    <x:row r="3598" spans="1:14" s="5" customFormat="1" ht="19.5" customHeight="1">
      <x:c r="A3598" s="101" t="s">
        <x:v>533</x:v>
      </x:c>
      <x:c r="B3598" s="101"/>
      <x:c r="C3598" s="102"/>
      <x:c r="D3598" s="103"/>
      <x:c r="E3598" s="104"/>
      <x:c r="F3598" s="104">
        <x:f>SUM(F3597:F3597)</x:f>
        <x:v>0</x:v>
      </x:c>
      <x:c r="G3598" s="104"/>
      <x:c r="H3598" s="104">
        <x:f>SUM(H3597:H3597)</x:f>
        <x:v>0</x:v>
      </x:c>
      <x:c r="I3598" s="104"/>
      <x:c r="J3598" s="104">
        <x:f>SUM(J3597:J3597)</x:f>
        <x:v>0</x:v>
      </x:c>
      <x:c r="K3598" s="104"/>
      <x:c r="L3598" s="104">
        <x:f>SUM(F3598,H3598,J3598)</x:f>
        <x:v>0</x:v>
      </x:c>
      <x:c r="M3598" s="104"/>
      <x:c r="N3598" s="100"/>
    </x:row>
  </x:sheetData>
  <x:mergeCells count="9">
    <x:mergeCell ref="K1:L1"/>
    <x:mergeCell ref="I1:J1"/>
    <x:mergeCell ref="G1:H1"/>
    <x:mergeCell ref="M1:M2"/>
    <x:mergeCell ref="A1:A2"/>
    <x:mergeCell ref="B1:B2"/>
    <x:mergeCell ref="C1:C2"/>
    <x:mergeCell ref="D1:D2"/>
    <x:mergeCell ref="E1:F1"/>
  </x:mergeCells>
  <x:pageMargins left="0.46986111998558044" right="0.30000001192092896" top="0.90541666746139526" bottom="0.47236111760139465" header="0.55097222328186035" footer="0.19666667282581329"/>
  <x:pageSetup paperSize="9" scale="100" firstPageNumber="1" fitToWidth="1" fitToHeight="1" orientation="landscape" usePrinterDefaults="1" blackAndWhite="0" draft="0" useFirstPageNumber="0" horizontalDpi="600" verticalDpi="600" copies="1"/>
  <x:headerFooter>
    <x:oddHeader>&amp;C&amp;"한컴바탕,Bold"&amp;18일 위 대 가 표</x:oddHeader>
    <x:oddFooter>&amp;C&amp;"돋움,Regular"&amp;P</x:oddFooter>
  </x:headerFooter>
  <x:rowBreaks count="4" manualBreakCount="4">
    <x:brk id="304" min="0" max="1048575" man="1" pt="0"/>
    <x:brk id="484" min="0" max="1048575" man="1" pt="0"/>
    <x:brk id="529" min="0" max="1048575" man="1" pt="0"/>
    <x:brk id="3647" min="0" max="1048575" man="1" pt="0"/>
  </x:rowBreaks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K46"/>
  <x:sheetViews>
    <x:sheetView view="pageBreakPreview" topLeftCell="A1" zoomScaleNormal="100" zoomScaleSheetLayoutView="100" workbookViewId="0">
      <x:pane xSplit="5" ySplit="1" topLeftCell="F14" activePane="bottomRight" state="frozen"/>
      <x:selection pane="bottomRight" activeCell="N20" activeCellId="0" sqref="N20:N20"/>
    </x:sheetView>
  </x:sheetViews>
  <x:sheetFormatPr defaultColWidth="9" defaultRowHeight="13.550000000000001"/>
  <x:cols>
    <x:col min="1" max="1" width="7.875" style="61" customWidth="1"/>
    <x:col min="2" max="2" width="16.375" style="61" customWidth="1"/>
    <x:col min="3" max="3" width="14.125" style="61" customWidth="1"/>
    <x:col min="4" max="4" width="5" style="61" customWidth="1"/>
    <x:col min="5" max="5" width="5.125" style="61" customWidth="1"/>
    <x:col min="6" max="9" width="16.625" style="130" customWidth="1"/>
    <x:col min="10" max="10" width="5.25" style="94" customWidth="1"/>
    <x:col min="11" max="11" width="9" style="2" customWidth="1"/>
    <x:col min="12" max="16384" width="9" style="2"/>
  </x:cols>
  <x:sheetData>
    <x:row r="1" spans="1:10" ht="19.5" customHeight="1">
      <x:c r="A1" s="60" t="s">
        <x:v>122</x:v>
      </x:c>
      <x:c r="B1" s="60" t="s">
        <x:v>799</x:v>
      </x:c>
      <x:c r="C1" s="60" t="s">
        <x:v>776</x:v>
      </x:c>
      <x:c r="D1" s="60" t="s">
        <x:v>203</x:v>
      </x:c>
      <x:c r="E1" s="60" t="s">
        <x:v>165</x:v>
      </x:c>
      <x:c r="F1" s="59" t="s">
        <x:v>381</x:v>
      </x:c>
      <x:c r="G1" s="59" t="s">
        <x:v>118</x:v>
      </x:c>
      <x:c r="H1" s="59" t="s">
        <x:v>725</x:v>
      </x:c>
      <x:c r="I1" s="59" t="s">
        <x:v>742</x:v>
      </x:c>
      <x:c r="J1" s="60" t="s">
        <x:v>226</x:v>
      </x:c>
    </x:row>
    <x:row r="2" spans="1:10" ht="19.5" customHeight="1">
      <x:c r="A2" s="67" t="s">
        <x:v>315</x:v>
      </x:c>
      <x:c r="B2" s="67" t="s">
        <x:v>822</x:v>
      </x:c>
      <x:c r="C2" s="67" t="s">
        <x:v>308</x:v>
      </x:c>
      <x:c r="D2" s="67">
        <x:v>1</x:v>
      </x:c>
      <x:c r="E2" s="67" t="s">
        <x:v>148</x:v>
      </x:c>
      <x:c r="F2" s="125">
        <x:f>기계단가산출근거!G19</x:f>
        <x:v>0</x:v>
      </x:c>
      <x:c r="G2" s="125">
        <x:f>기계단가산출근거!H10</x:f>
        <x:v>701</x:v>
      </x:c>
      <x:c r="H2" s="125">
        <x:f>기계단가산출근거!I19</x:f>
        <x:v>0</x:v>
      </x:c>
      <x:c r="I2" s="125">
        <x:f>SUM(F2:H2)</x:f>
        <x:v>701</x:v>
      </x:c>
      <x:c r="J2" s="126"/>
    </x:row>
    <x:row r="3" spans="1:10" ht="19.5" customHeight="1">
      <x:c r="A3" s="67" t="s">
        <x:v>311</x:v>
      </x:c>
      <x:c r="B3" s="67" t="s">
        <x:v>822</x:v>
      </x:c>
      <x:c r="C3" s="67" t="s">
        <x:v>199</x:v>
      </x:c>
      <x:c r="D3" s="67">
        <x:v>1</x:v>
      </x:c>
      <x:c r="E3" s="67" t="s">
        <x:v>148</x:v>
      </x:c>
      <x:c r="F3" s="125">
        <x:f>기계단가산출근거!G20</x:f>
        <x:v>0</x:v>
      </x:c>
      <x:c r="G3" s="125">
        <x:f>기계단가산출근거!H20</x:f>
        <x:v>783</x:v>
      </x:c>
      <x:c r="H3" s="125">
        <x:f>기계단가산출근거!I20</x:f>
        <x:v>0</x:v>
      </x:c>
      <x:c r="I3" s="125">
        <x:f t="shared" ref="I3:I46" si="0">SUM(F3:H3)</x:f>
        <x:v>783</x:v>
      </x:c>
      <x:c r="J3" s="126"/>
    </x:row>
    <x:row r="4" spans="1:10" ht="19.5" customHeight="1">
      <x:c r="A4" s="67" t="s">
        <x:v>309</x:v>
      </x:c>
      <x:c r="B4" s="67" t="s">
        <x:v>822</x:v>
      </x:c>
      <x:c r="C4" s="127" t="s">
        <x:v>111</x:v>
      </x:c>
      <x:c r="D4" s="67">
        <x:v>1</x:v>
      </x:c>
      <x:c r="E4" s="67" t="s">
        <x:v>148</x:v>
      </x:c>
      <x:c r="F4" s="128">
        <x:f>기계단가산출근거!G30</x:f>
        <x:v>0</x:v>
      </x:c>
      <x:c r="G4" s="128">
        <x:f>기계단가산출근거!H30</x:f>
        <x:v>928</x:v>
      </x:c>
      <x:c r="H4" s="128">
        <x:f>기계단가산출근거!I30</x:f>
        <x:v>0</x:v>
      </x:c>
      <x:c r="I4" s="125">
        <x:f t="shared" si="0"/>
        <x:v>928</x:v>
      </x:c>
      <x:c r="J4" s="129"/>
    </x:row>
    <x:row r="5" spans="1:10" ht="19.5" customHeight="1">
      <x:c r="A5" s="67" t="s">
        <x:v>329</x:v>
      </x:c>
      <x:c r="B5" s="67" t="s">
        <x:v>822</x:v>
      </x:c>
      <x:c r="C5" s="127" t="s">
        <x:v>701</x:v>
      </x:c>
      <x:c r="D5" s="67">
        <x:v>1</x:v>
      </x:c>
      <x:c r="E5" s="67" t="s">
        <x:v>148</x:v>
      </x:c>
      <x:c r="F5" s="128">
        <x:f>기계단가산출근거!G40</x:f>
        <x:v>0</x:v>
      </x:c>
      <x:c r="G5" s="128">
        <x:f>기계단가산출근거!H40</x:f>
        <x:v>1062</x:v>
      </x:c>
      <x:c r="H5" s="128">
        <x:f>기계단가산출근거!I40</x:f>
        <x:v>0</x:v>
      </x:c>
      <x:c r="I5" s="125">
        <x:f t="shared" si="0"/>
        <x:v>1062</x:v>
      </x:c>
      <x:c r="J5" s="129"/>
    </x:row>
    <x:row r="6" spans="1:10" ht="19.5" customHeight="1">
      <x:c r="A6" s="67" t="s">
        <x:v>285</x:v>
      </x:c>
      <x:c r="B6" s="67" t="s">
        <x:v>822</x:v>
      </x:c>
      <x:c r="C6" s="127" t="s">
        <x:v>852</x:v>
      </x:c>
      <x:c r="D6" s="67">
        <x:v>1</x:v>
      </x:c>
      <x:c r="E6" s="67" t="s">
        <x:v>148</x:v>
      </x:c>
      <x:c r="F6" s="128">
        <x:f>기계단가산출근거!G50</x:f>
        <x:v>989</x:v>
      </x:c>
      <x:c r="G6" s="128">
        <x:f>기계단가산출근거!H50</x:f>
        <x:v>2093</x:v>
      </x:c>
      <x:c r="H6" s="128">
        <x:f>기계단가산출근거!I50</x:f>
        <x:v>1095</x:v>
      </x:c>
      <x:c r="I6" s="125">
        <x:f t="shared" si="0"/>
        <x:v>4177</x:v>
      </x:c>
      <x:c r="J6" s="129"/>
    </x:row>
    <x:row r="7" spans="1:10" ht="19.5" customHeight="1">
      <x:c r="A7" s="67" t="s">
        <x:v>324</x:v>
      </x:c>
      <x:c r="B7" s="67" t="s">
        <x:v>822</x:v>
      </x:c>
      <x:c r="C7" s="127" t="s">
        <x:v>695</x:v>
      </x:c>
      <x:c r="D7" s="67">
        <x:v>1</x:v>
      </x:c>
      <x:c r="E7" s="67" t="s">
        <x:v>148</x:v>
      </x:c>
      <x:c r="F7" s="128">
        <x:f>기계단가산출근거!G60</x:f>
        <x:v>989</x:v>
      </x:c>
      <x:c r="G7" s="128">
        <x:f>기계단가산출근거!H60</x:f>
        <x:v>2093</x:v>
      </x:c>
      <x:c r="H7" s="128">
        <x:f>기계단가산출근거!I60</x:f>
        <x:v>1095</x:v>
      </x:c>
      <x:c r="I7" s="125">
        <x:f t="shared" si="0"/>
        <x:v>4177</x:v>
      </x:c>
      <x:c r="J7" s="129"/>
    </x:row>
    <x:row r="8" spans="1:10" ht="19.5" customHeight="1">
      <x:c r="A8" s="67" t="s">
        <x:v>287</x:v>
      </x:c>
      <x:c r="B8" s="67" t="s">
        <x:v>822</x:v>
      </x:c>
      <x:c r="C8" s="127" t="s">
        <x:v>792</x:v>
      </x:c>
      <x:c r="D8" s="67">
        <x:v>1</x:v>
      </x:c>
      <x:c r="E8" s="67" t="s">
        <x:v>148</x:v>
      </x:c>
      <x:c r="F8" s="128">
        <x:f>기계단가산출근거!G70</x:f>
        <x:v>989</x:v>
      </x:c>
      <x:c r="G8" s="128">
        <x:f>기계단가산출근거!H70</x:f>
        <x:v>2093</x:v>
      </x:c>
      <x:c r="H8" s="128">
        <x:f>기계단가산출근거!I70</x:f>
        <x:v>1095</x:v>
      </x:c>
      <x:c r="I8" s="125">
        <x:f t="shared" si="0"/>
        <x:v>4177</x:v>
      </x:c>
      <x:c r="J8" s="129"/>
    </x:row>
    <x:row r="9" spans="1:10" ht="19.5" customHeight="1">
      <x:c r="A9" s="67" t="s">
        <x:v>321</x:v>
      </x:c>
      <x:c r="B9" s="67" t="s">
        <x:v>822</x:v>
      </x:c>
      <x:c r="C9" s="127" t="s">
        <x:v>452</x:v>
      </x:c>
      <x:c r="D9" s="67">
        <x:v>1</x:v>
      </x:c>
      <x:c r="E9" s="67" t="s">
        <x:v>148</x:v>
      </x:c>
      <x:c r="F9" s="128">
        <x:f>기계단가산출근거!G80</x:f>
        <x:v>1093</x:v>
      </x:c>
      <x:c r="G9" s="128">
        <x:f>기계단가산출근거!H80</x:f>
        <x:v>2313</x:v>
      </x:c>
      <x:c r="H9" s="128">
        <x:f>기계단가산출근거!I80</x:f>
        <x:v>1211</x:v>
      </x:c>
      <x:c r="I9" s="125">
        <x:f>SUM(F9:H9)</x:f>
        <x:v>4617</x:v>
      </x:c>
      <x:c r="J9" s="129"/>
    </x:row>
    <x:row r="10" spans="1:10" ht="19.5" customHeight="1">
      <x:c r="A10" s="67" t="s">
        <x:v>255</x:v>
      </x:c>
      <x:c r="B10" s="67" t="s">
        <x:v>822</x:v>
      </x:c>
      <x:c r="C10" s="127" t="s">
        <x:v>831</x:v>
      </x:c>
      <x:c r="D10" s="67">
        <x:v>1</x:v>
      </x:c>
      <x:c r="E10" s="67" t="s">
        <x:v>148</x:v>
      </x:c>
      <x:c r="F10" s="128">
        <x:f>기계단가산출근거!G90</x:f>
        <x:v>1093</x:v>
      </x:c>
      <x:c r="G10" s="128">
        <x:f>기계단가산출근거!H90</x:f>
        <x:v>2313</x:v>
      </x:c>
      <x:c r="H10" s="128">
        <x:f>기계단가산출근거!I90</x:f>
        <x:v>1211</x:v>
      </x:c>
      <x:c r="I10" s="125">
        <x:f t="shared" si="0"/>
        <x:v>4617</x:v>
      </x:c>
      <x:c r="J10" s="129"/>
    </x:row>
    <x:row r="11" spans="1:10" ht="19.5" customHeight="1">
      <x:c r="A11" s="67" t="s">
        <x:v>834</x:v>
      </x:c>
      <x:c r="B11" s="67" t="s">
        <x:v>822</x:v>
      </x:c>
      <x:c r="C11" s="127" t="s">
        <x:v>383</x:v>
      </x:c>
      <x:c r="D11" s="67">
        <x:v>1</x:v>
      </x:c>
      <x:c r="E11" s="67" t="s">
        <x:v>148</x:v>
      </x:c>
      <x:c r="F11" s="128">
        <x:f>기계단가산출근거!G100</x:f>
        <x:v>1279</x:v>
      </x:c>
      <x:c r="G11" s="128">
        <x:f>기계단가산출근거!H100</x:f>
        <x:v>2533</x:v>
      </x:c>
      <x:c r="H11" s="128">
        <x:f>기계단가산출근거!I100</x:f>
        <x:v>1733</x:v>
      </x:c>
      <x:c r="I11" s="125">
        <x:f t="shared" si="0"/>
        <x:v>5545</x:v>
      </x:c>
      <x:c r="J11" s="129"/>
    </x:row>
    <x:row r="12" spans="1:10" ht="19.5" customHeight="1">
      <x:c r="A12" s="67" t="s">
        <x:v>559</x:v>
      </x:c>
      <x:c r="B12" s="67" t="s">
        <x:v>822</x:v>
      </x:c>
      <x:c r="C12" s="127" t="s">
        <x:v>723</x:v>
      </x:c>
      <x:c r="D12" s="67">
        <x:v>1</x:v>
      </x:c>
      <x:c r="E12" s="67" t="s">
        <x:v>148</x:v>
      </x:c>
      <x:c r="F12" s="128">
        <x:f>기계단가산출근거!G110</x:f>
        <x:v>1334</x:v>
      </x:c>
      <x:c r="G12" s="128">
        <x:f>기계단가산출근거!H110</x:f>
        <x:v>2643</x:v>
      </x:c>
      <x:c r="H12" s="128">
        <x:f>기계단가산출근거!I110</x:f>
        <x:v>1808</x:v>
      </x:c>
      <x:c r="I12" s="125">
        <x:f t="shared" si="0"/>
        <x:v>5785</x:v>
      </x:c>
      <x:c r="J12" s="129"/>
    </x:row>
    <x:row r="13" spans="1:10" ht="19.5" customHeight="1">
      <x:c r="A13" s="67" t="s">
        <x:v>666</x:v>
      </x:c>
      <x:c r="B13" s="67" t="s">
        <x:v>822</x:v>
      </x:c>
      <x:c r="C13" s="127" t="s">
        <x:v>885</x:v>
      </x:c>
      <x:c r="D13" s="67">
        <x:v>1</x:v>
      </x:c>
      <x:c r="E13" s="67" t="s">
        <x:v>148</x:v>
      </x:c>
      <x:c r="F13" s="128">
        <x:f>기계단가산출근거!G120</x:f>
        <x:v>1334</x:v>
      </x:c>
      <x:c r="G13" s="128">
        <x:f>기계단가산출근거!H120</x:f>
        <x:v>2643</x:v>
      </x:c>
      <x:c r="H13" s="128">
        <x:f>기계단가산출근거!I120</x:f>
        <x:v>1808</x:v>
      </x:c>
      <x:c r="I13" s="125">
        <x:f t="shared" si="0"/>
        <x:v>5785</x:v>
      </x:c>
      <x:c r="J13" s="129"/>
    </x:row>
    <x:row r="14" spans="1:10" ht="19.5" customHeight="1">
      <x:c r="A14" s="67" t="s">
        <x:v>388</x:v>
      </x:c>
      <x:c r="B14" s="67" t="s">
        <x:v>822</x:v>
      </x:c>
      <x:c r="C14" s="127" t="s">
        <x:v>709</x:v>
      </x:c>
      <x:c r="D14" s="67">
        <x:v>1</x:v>
      </x:c>
      <x:c r="E14" s="67" t="s">
        <x:v>148</x:v>
      </x:c>
      <x:c r="F14" s="128">
        <x:f>기계단가산출근거!G130</x:f>
        <x:v>964</x:v>
      </x:c>
      <x:c r="G14" s="128">
        <x:f>기계단가산출근거!H130</x:f>
        <x:v>3589</x:v>
      </x:c>
      <x:c r="H14" s="128">
        <x:f>기계단가산출근거!I130</x:f>
        <x:v>4114</x:v>
      </x:c>
      <x:c r="I14" s="125">
        <x:f t="shared" si="0"/>
        <x:v>8667</x:v>
      </x:c>
      <x:c r="J14" s="129"/>
    </x:row>
    <x:row r="15" spans="1:10" ht="19.5" customHeight="1">
      <x:c r="A15" s="67" t="s">
        <x:v>790</x:v>
      </x:c>
      <x:c r="B15" s="67" t="s">
        <x:v>822</x:v>
      </x:c>
      <x:c r="C15" s="127" t="s">
        <x:v>793</x:v>
      </x:c>
      <x:c r="D15" s="67">
        <x:v>1</x:v>
      </x:c>
      <x:c r="E15" s="67" t="s">
        <x:v>148</x:v>
      </x:c>
      <x:c r="F15" s="128">
        <x:f>기계단가산출근거!G140</x:f>
        <x:v>1107</x:v>
      </x:c>
      <x:c r="G15" s="128">
        <x:f>기계단가산출근거!H140</x:f>
        <x:v>4121</x:v>
      </x:c>
      <x:c r="H15" s="128">
        <x:f>기계단가산출근거!I140</x:f>
        <x:v>4723</x:v>
      </x:c>
      <x:c r="I15" s="125">
        <x:f t="shared" si="0"/>
        <x:v>9951</x:v>
      </x:c>
      <x:c r="J15" s="129"/>
    </x:row>
    <x:row r="16" spans="1:10" ht="19.5" customHeight="1">
      <x:c r="A16" s="67" t="s">
        <x:v>720</x:v>
      </x:c>
      <x:c r="B16" s="67" t="s">
        <x:v>822</x:v>
      </x:c>
      <x:c r="C16" s="127" t="s">
        <x:v>526</x:v>
      </x:c>
      <x:c r="D16" s="67">
        <x:v>1</x:v>
      </x:c>
      <x:c r="E16" s="67" t="s">
        <x:v>148</x:v>
      </x:c>
      <x:c r="F16" s="128">
        <x:f>기계단가산출근거!G150</x:f>
        <x:v>1623</x:v>
      </x:c>
      <x:c r="G16" s="128">
        <x:f>기계단가산출근거!H150</x:f>
        <x:v>4784</x:v>
      </x:c>
      <x:c r="H16" s="128">
        <x:f>기계단가산출근거!I150</x:f>
        <x:v>5229</x:v>
      </x:c>
      <x:c r="I16" s="125">
        <x:f t="shared" si="0"/>
        <x:v>11636</x:v>
      </x:c>
      <x:c r="J16" s="129"/>
    </x:row>
    <x:row r="17" spans="1:10" ht="19.5" customHeight="1">
      <x:c r="A17" s="67" t="s">
        <x:v>463</x:v>
      </x:c>
      <x:c r="B17" s="67" t="s">
        <x:v>822</x:v>
      </x:c>
      <x:c r="C17" s="127" t="s">
        <x:v>821</x:v>
      </x:c>
      <x:c r="D17" s="67">
        <x:v>1</x:v>
      </x:c>
      <x:c r="E17" s="67" t="s">
        <x:v>148</x:v>
      </x:c>
      <x:c r="F17" s="128">
        <x:f>기계단가산출근거!G160</x:f>
        <x:v>2249</x:v>
      </x:c>
      <x:c r="G17" s="128">
        <x:f>기계단가산출근거!H160</x:f>
        <x:v>5316</x:v>
      </x:c>
      <x:c r="H17" s="128">
        <x:f>기계단가산출근거!I160</x:f>
        <x:v>6941</x:v>
      </x:c>
      <x:c r="I17" s="125">
        <x:f>SUM(F17:H17)</x:f>
        <x:v>14506</x:v>
      </x:c>
      <x:c r="J17" s="129"/>
    </x:row>
    <x:row r="18" spans="1:10" ht="19.5" customHeight="1">
      <x:c r="A18" s="67" t="s">
        <x:v>67</x:v>
      </x:c>
      <x:c r="B18" s="67" t="s">
        <x:v>822</x:v>
      </x:c>
      <x:c r="C18" s="127" t="s">
        <x:v>547</x:v>
      </x:c>
      <x:c r="D18" s="67">
        <x:v>1</x:v>
      </x:c>
      <x:c r="E18" s="67" t="s">
        <x:v>148</x:v>
      </x:c>
      <x:c r="F18" s="128">
        <x:f>기계단가산출근거!G170</x:f>
        <x:v>2778</x:v>
      </x:c>
      <x:c r="G18" s="128">
        <x:f>기계단가산출근거!H170</x:f>
        <x:v>5583</x:v>
      </x:c>
      <x:c r="H18" s="128">
        <x:f>기계단가산출근거!I170</x:f>
        <x:v>9839</x:v>
      </x:c>
      <x:c r="I18" s="125">
        <x:f t="shared" si="0"/>
        <x:v>18200</x:v>
      </x:c>
      <x:c r="J18" s="129"/>
    </x:row>
    <x:row r="19" spans="1:10" ht="19.5" customHeight="1">
      <x:c r="A19" s="67" t="s">
        <x:v>117</x:v>
      </x:c>
      <x:c r="B19" s="67" t="s">
        <x:v>822</x:v>
      </x:c>
      <x:c r="C19" s="127" t="s">
        <x:v>721</x:v>
      </x:c>
      <x:c r="D19" s="67">
        <x:v>1</x:v>
      </x:c>
      <x:c r="E19" s="67" t="s">
        <x:v>148</x:v>
      </x:c>
      <x:c r="F19" s="128">
        <x:f>기계단가산출근거!G180</x:f>
        <x:v>2911</x:v>
      </x:c>
      <x:c r="G19" s="128">
        <x:f>기계단가산출근거!H180</x:f>
        <x:v>5849</x:v>
      </x:c>
      <x:c r="H19" s="128">
        <x:f>기계단가산출근거!I180</x:f>
        <x:v>10308</x:v>
      </x:c>
      <x:c r="I19" s="125">
        <x:f t="shared" si="0"/>
        <x:v>19068</x:v>
      </x:c>
      <x:c r="J19" s="129"/>
    </x:row>
    <x:row r="20" spans="1:10" ht="19.5" customHeight="1">
      <x:c r="A20" s="67" t="s">
        <x:v>877</x:v>
      </x:c>
      <x:c r="B20" s="127" t="s">
        <x:v>749</x:v>
      </x:c>
      <x:c r="C20" s="127" t="s">
        <x:v>842</x:v>
      </x:c>
      <x:c r="D20" s="67">
        <x:v>1</x:v>
      </x:c>
      <x:c r="E20" s="67" t="s">
        <x:v>148</x:v>
      </x:c>
      <x:c r="F20" s="128">
        <x:f>기계단가산출근거!G190</x:f>
        <x:v>0</x:v>
      </x:c>
      <x:c r="G20" s="128">
        <x:f>기계단가산출근거!H190</x:f>
        <x:v>701</x:v>
      </x:c>
      <x:c r="H20" s="128">
        <x:f>기계단가산출근거!I190</x:f>
        <x:v>0</x:v>
      </x:c>
      <x:c r="I20" s="125">
        <x:f t="shared" si="0"/>
        <x:v>701</x:v>
      </x:c>
      <x:c r="J20" s="129"/>
    </x:row>
    <x:row r="21" spans="1:10" ht="19.5" customHeight="1">
      <x:c r="A21" s="67" t="s">
        <x:v>387</x:v>
      </x:c>
      <x:c r="B21" s="127" t="s">
        <x:v>749</x:v>
      </x:c>
      <x:c r="C21" s="127" t="s">
        <x:v>1024</x:v>
      </x:c>
      <x:c r="D21" s="67">
        <x:v>1</x:v>
      </x:c>
      <x:c r="E21" s="67" t="s">
        <x:v>148</x:v>
      </x:c>
      <x:c r="F21" s="128">
        <x:f>기계단가산출근거!G200</x:f>
        <x:v>0</x:v>
      </x:c>
      <x:c r="G21" s="128">
        <x:f>기계단가산출근거!H200</x:f>
        <x:v>701</x:v>
      </x:c>
      <x:c r="H21" s="128">
        <x:f>기계단가산출근거!I200</x:f>
        <x:v>0</x:v>
      </x:c>
      <x:c r="I21" s="125">
        <x:f t="shared" si="0"/>
        <x:v>701</x:v>
      </x:c>
      <x:c r="J21" s="129"/>
    </x:row>
    <x:row r="22" spans="1:10" ht="19.5" customHeight="1">
      <x:c r="A22" s="67" t="s">
        <x:v>726</x:v>
      </x:c>
      <x:c r="B22" s="127" t="s">
        <x:v>749</x:v>
      </x:c>
      <x:c r="C22" s="127" t="s">
        <x:v>1243</x:v>
      </x:c>
      <x:c r="D22" s="67">
        <x:v>1</x:v>
      </x:c>
      <x:c r="E22" s="67" t="s">
        <x:v>148</x:v>
      </x:c>
      <x:c r="F22" s="128">
        <x:f>기계단가산출근거!G210</x:f>
        <x:v>0</x:v>
      </x:c>
      <x:c r="G22" s="128">
        <x:f>기계단가산출근거!H210</x:f>
        <x:v>856</x:v>
      </x:c>
      <x:c r="H22" s="128">
        <x:f>기계단가산출근거!I210</x:f>
        <x:v>0</x:v>
      </x:c>
      <x:c r="I22" s="125">
        <x:f t="shared" si="0"/>
        <x:v>856</x:v>
      </x:c>
      <x:c r="J22" s="129"/>
    </x:row>
    <x:row r="23" spans="1:10" ht="19.5" customHeight="1">
      <x:c r="A23" s="67" t="s">
        <x:v>860</x:v>
      </x:c>
      <x:c r="B23" s="127" t="s">
        <x:v>749</x:v>
      </x:c>
      <x:c r="C23" s="127" t="s">
        <x:v>1152</x:v>
      </x:c>
      <x:c r="D23" s="67">
        <x:v>1</x:v>
      </x:c>
      <x:c r="E23" s="67" t="s">
        <x:v>148</x:v>
      </x:c>
      <x:c r="F23" s="128">
        <x:f>기계단가산출근거!G220</x:f>
        <x:v>0</x:v>
      </x:c>
      <x:c r="G23" s="128">
        <x:f>기계단가산출근거!H220</x:f>
        <x:v>856</x:v>
      </x:c>
      <x:c r="H23" s="128">
        <x:f>기계단가산출근거!I220</x:f>
        <x:v>0</x:v>
      </x:c>
      <x:c r="I23" s="125">
        <x:f t="shared" si="0"/>
        <x:v>856</x:v>
      </x:c>
      <x:c r="J23" s="129"/>
    </x:row>
    <x:row r="24" spans="1:10" ht="19.5" customHeight="1">
      <x:c r="A24" s="67" t="s">
        <x:v>89</x:v>
      </x:c>
      <x:c r="B24" s="127" t="s">
        <x:v>713</x:v>
      </x:c>
      <x:c r="C24" s="127"/>
      <x:c r="D24" s="127">
        <x:v>1</x:v>
      </x:c>
      <x:c r="E24" s="127" t="s">
        <x:v>246</x:v>
      </x:c>
      <x:c r="F24" s="128">
        <x:f>기계단가산출근거!G230</x:f>
        <x:v>0</x:v>
      </x:c>
      <x:c r="G24" s="128">
        <x:f>기계단가산출근거!H230</x:f>
        <x:v>195</x:v>
      </x:c>
      <x:c r="H24" s="128">
        <x:f>기계단가산출근거!I230</x:f>
        <x:v>0</x:v>
      </x:c>
      <x:c r="I24" s="125">
        <x:f t="shared" si="0"/>
        <x:v>195</x:v>
      </x:c>
      <x:c r="J24" s="129"/>
    </x:row>
    <x:row r="25" spans="1:11" ht="19.5" customHeight="1">
      <x:c r="A25" s="67" t="s">
        <x:v>91</x:v>
      </x:c>
      <x:c r="B25" s="127" t="s">
        <x:v>540</x:v>
      </x:c>
      <x:c r="C25" s="127" t="s">
        <x:v>308</x:v>
      </x:c>
      <x:c r="D25" s="127">
        <x:v>1</x:v>
      </x:c>
      <x:c r="E25" s="127" t="s">
        <x:v>148</x:v>
      </x:c>
      <x:c r="F25" s="128">
        <x:f>기계단가산출근거!G243</x:f>
        <x:v>840</x:v>
      </x:c>
      <x:c r="G25" s="128">
        <x:f>기계단가산출근거!H243</x:f>
        <x:v>1777</x:v>
      </x:c>
      <x:c r="H25" s="128">
        <x:f>기계단가산출근거!I243</x:f>
        <x:v>930</x:v>
      </x:c>
      <x:c r="I25" s="125">
        <x:f t="shared" si="0"/>
        <x:v>3547</x:v>
      </x:c>
      <x:c r="J25" s="129"/>
      <x:c r="K25" s="68"/>
    </x:row>
    <x:row r="26" spans="1:11" ht="19.5" customHeight="1">
      <x:c r="A26" s="67" t="s">
        <x:v>574</x:v>
      </x:c>
      <x:c r="B26" s="127" t="s">
        <x:v>540</x:v>
      </x:c>
      <x:c r="C26" s="127" t="s">
        <x:v>199</x:v>
      </x:c>
      <x:c r="D26" s="127">
        <x:v>1</x:v>
      </x:c>
      <x:c r="E26" s="127" t="s">
        <x:v>148</x:v>
      </x:c>
      <x:c r="F26" s="128">
        <x:f>기계단가산출근거!G256</x:f>
        <x:v>1102</x:v>
      </x:c>
      <x:c r="G26" s="128">
        <x:f>기계단가산출근거!H256</x:f>
        <x:v>2332</x:v>
      </x:c>
      <x:c r="H26" s="128">
        <x:f>기계단가산출근거!I256</x:f>
        <x:v>1221</x:v>
      </x:c>
      <x:c r="I26" s="125">
        <x:f>SUM(F26:H26)</x:f>
        <x:v>4655</x:v>
      </x:c>
      <x:c r="J26" s="129"/>
      <x:c r="K26" s="68"/>
    </x:row>
    <x:row r="27" spans="1:10" ht="19.5" customHeight="1">
      <x:c r="A27" s="67" t="s">
        <x:v>774</x:v>
      </x:c>
      <x:c r="B27" s="127" t="s">
        <x:v>540</x:v>
      </x:c>
      <x:c r="C27" s="127" t="s">
        <x:v>111</x:v>
      </x:c>
      <x:c r="D27" s="127">
        <x:v>1</x:v>
      </x:c>
      <x:c r="E27" s="127" t="s">
        <x:v>148</x:v>
      </x:c>
      <x:c r="F27" s="128">
        <x:f>기계단가산출근거!G269</x:f>
        <x:v>1141</x:v>
      </x:c>
      <x:c r="G27" s="128">
        <x:f>기계단가산출근거!H269</x:f>
        <x:v>2412</x:v>
      </x:c>
      <x:c r="H27" s="128">
        <x:f>기계단가산출근거!I269</x:f>
        <x:v>1263</x:v>
      </x:c>
      <x:c r="I27" s="125">
        <x:f t="shared" si="0"/>
        <x:v>4816</x:v>
      </x:c>
      <x:c r="J27" s="129"/>
    </x:row>
    <x:row r="28" spans="1:10" ht="19.5" customHeight="1">
      <x:c r="A28" s="67" t="s">
        <x:v>893</x:v>
      </x:c>
      <x:c r="B28" s="127" t="s">
        <x:v>540</x:v>
      </x:c>
      <x:c r="C28" s="127" t="s">
        <x:v>701</x:v>
      </x:c>
      <x:c r="D28" s="127">
        <x:v>1</x:v>
      </x:c>
      <x:c r="E28" s="127" t="s">
        <x:v>148</x:v>
      </x:c>
      <x:c r="F28" s="128">
        <x:f>기계단가산출근거!G282</x:f>
        <x:v>1339</x:v>
      </x:c>
      <x:c r="G28" s="128">
        <x:f>기계단가산출근거!H282</x:f>
        <x:v>2831</x:v>
      </x:c>
      <x:c r="H28" s="128">
        <x:f>기계단가산출근거!I282</x:f>
        <x:v>1482</x:v>
      </x:c>
      <x:c r="I28" s="125">
        <x:f t="shared" si="0"/>
        <x:v>5652</x:v>
      </x:c>
      <x:c r="J28" s="129"/>
    </x:row>
    <x:row r="29" spans="1:10" ht="19.5" customHeight="1">
      <x:c r="A29" s="67" t="s">
        <x:v>625</x:v>
      </x:c>
      <x:c r="B29" s="127" t="s">
        <x:v>540</x:v>
      </x:c>
      <x:c r="C29" s="127" t="s">
        <x:v>852</x:v>
      </x:c>
      <x:c r="D29" s="127">
        <x:v>1</x:v>
      </x:c>
      <x:c r="E29" s="127" t="s">
        <x:v>148</x:v>
      </x:c>
      <x:c r="F29" s="128">
        <x:f>기계단가산출근거!G295</x:f>
        <x:v>1334</x:v>
      </x:c>
      <x:c r="G29" s="128">
        <x:f>기계단가산출근거!H295</x:f>
        <x:v>2821</x:v>
      </x:c>
      <x:c r="H29" s="128">
        <x:f>기계단가산출근거!I295</x:f>
        <x:v>1477</x:v>
      </x:c>
      <x:c r="I29" s="125">
        <x:f t="shared" si="0"/>
        <x:v>5632</x:v>
      </x:c>
      <x:c r="J29" s="129"/>
    </x:row>
    <x:row r="30" spans="1:10" ht="19.5" customHeight="1">
      <x:c r="A30" s="67" t="s">
        <x:v>536</x:v>
      </x:c>
      <x:c r="B30" s="127" t="s">
        <x:v>540</x:v>
      </x:c>
      <x:c r="C30" s="127" t="s">
        <x:v>695</x:v>
      </x:c>
      <x:c r="D30" s="127">
        <x:v>1</x:v>
      </x:c>
      <x:c r="E30" s="127" t="s">
        <x:v>148</x:v>
      </x:c>
      <x:c r="F30" s="128">
        <x:f>기계단가산출근거!G308</x:f>
        <x:v>1458</x:v>
      </x:c>
      <x:c r="G30" s="128">
        <x:f>기계단가산출근거!H308</x:f>
        <x:v>3082</x:v>
      </x:c>
      <x:c r="H30" s="128">
        <x:f>기계단가산출근거!I308</x:f>
        <x:v>1614</x:v>
      </x:c>
      <x:c r="I30" s="125">
        <x:f t="shared" si="0"/>
        <x:v>6154</x:v>
      </x:c>
      <x:c r="J30" s="129"/>
    </x:row>
    <x:row r="31" spans="1:10" ht="19.5" customHeight="1">
      <x:c r="A31" s="67" t="s">
        <x:v>813</x:v>
      </x:c>
      <x:c r="B31" s="127" t="s">
        <x:v>540</x:v>
      </x:c>
      <x:c r="C31" s="127" t="s">
        <x:v>792</x:v>
      </x:c>
      <x:c r="D31" s="127">
        <x:v>1</x:v>
      </x:c>
      <x:c r="E31" s="127" t="s">
        <x:v>148</x:v>
      </x:c>
      <x:c r="F31" s="128">
        <x:f>기계단가산출근거!G322</x:f>
        <x:v>1595</x:v>
      </x:c>
      <x:c r="G31" s="128">
        <x:f>기계단가산출근거!H322</x:f>
        <x:v>3374</x:v>
      </x:c>
      <x:c r="H31" s="128">
        <x:f>기계단가산출근거!I322</x:f>
        <x:v>1766</x:v>
      </x:c>
      <x:c r="I31" s="125">
        <x:f>SUM(F31:H31)</x:f>
        <x:v>6735</x:v>
      </x:c>
      <x:c r="J31" s="129"/>
    </x:row>
    <x:row r="32" spans="1:10" ht="19.5" customHeight="1">
      <x:c r="A32" s="67" t="s">
        <x:v>546</x:v>
      </x:c>
      <x:c r="B32" s="127" t="s">
        <x:v>540</x:v>
      </x:c>
      <x:c r="C32" s="127" t="s">
        <x:v>452</x:v>
      </x:c>
      <x:c r="D32" s="127">
        <x:v>1</x:v>
      </x:c>
      <x:c r="E32" s="127" t="s">
        <x:v>148</x:v>
      </x:c>
      <x:c r="F32" s="128">
        <x:f>기계단가산출근거!G335</x:f>
        <x:v>1975</x:v>
      </x:c>
      <x:c r="G32" s="128">
        <x:f>기계단가산출근거!H335</x:f>
        <x:v>4177</x:v>
      </x:c>
      <x:c r="H32" s="128">
        <x:f>기계단가산출근거!I335</x:f>
        <x:v>2187</x:v>
      </x:c>
      <x:c r="I32" s="125">
        <x:f t="shared" si="0"/>
        <x:v>8339</x:v>
      </x:c>
      <x:c r="J32" s="129"/>
    </x:row>
    <x:row r="33" spans="1:10" ht="19.5" customHeight="1">
      <x:c r="A33" s="67" t="s">
        <x:v>529</x:v>
      </x:c>
      <x:c r="B33" s="127" t="s">
        <x:v>540</x:v>
      </x:c>
      <x:c r="C33" s="127" t="s">
        <x:v>831</x:v>
      </x:c>
      <x:c r="D33" s="127">
        <x:v>1</x:v>
      </x:c>
      <x:c r="E33" s="127" t="s">
        <x:v>148</x:v>
      </x:c>
      <x:c r="F33" s="128">
        <x:f>기계단가산출근거!G348</x:f>
        <x:v>2137</x:v>
      </x:c>
      <x:c r="G33" s="128">
        <x:f>기계단가산출근거!H348</x:f>
        <x:v>4520</x:v>
      </x:c>
      <x:c r="H33" s="128">
        <x:f>기계단가산출근거!I348</x:f>
        <x:v>2366</x:v>
      </x:c>
      <x:c r="I33" s="125">
        <x:f t="shared" si="0"/>
        <x:v>9023</x:v>
      </x:c>
      <x:c r="J33" s="129"/>
    </x:row>
    <x:row r="34" spans="1:10" ht="19.5" customHeight="1">
      <x:c r="A34" s="67" t="s">
        <x:v>679</x:v>
      </x:c>
      <x:c r="B34" s="127" t="s">
        <x:v>540</x:v>
      </x:c>
      <x:c r="C34" s="127" t="s">
        <x:v>383</x:v>
      </x:c>
      <x:c r="D34" s="127">
        <x:v>1</x:v>
      </x:c>
      <x:c r="E34" s="127" t="s">
        <x:v>148</x:v>
      </x:c>
      <x:c r="F34" s="128">
        <x:f>기계단가산출근거!G361</x:f>
        <x:v>3393</x:v>
      </x:c>
      <x:c r="G34" s="128">
        <x:f>기계단가산출근거!H361</x:f>
        <x:v>6719</x:v>
      </x:c>
      <x:c r="H34" s="128">
        <x:f>기계단가산출근거!I361</x:f>
        <x:v>4598</x:v>
      </x:c>
      <x:c r="I34" s="125">
        <x:f t="shared" si="0"/>
        <x:v>14710</x:v>
      </x:c>
      <x:c r="J34" s="129"/>
    </x:row>
    <x:row r="35" spans="1:10" ht="19.5" customHeight="1">
      <x:c r="A35" s="67" t="s">
        <x:v>673</x:v>
      </x:c>
      <x:c r="B35" s="127" t="s">
        <x:v>540</x:v>
      </x:c>
      <x:c r="C35" s="127" t="s">
        <x:v>723</x:v>
      </x:c>
      <x:c r="D35" s="127">
        <x:v>1</x:v>
      </x:c>
      <x:c r="E35" s="127" t="s">
        <x:v>148</x:v>
      </x:c>
      <x:c r="F35" s="128">
        <x:f>기계단가산출근거!G374</x:f>
        <x:v>4932</x:v>
      </x:c>
      <x:c r="G35" s="128">
        <x:f>기계단가산출근거!H374</x:f>
        <x:v>9764</x:v>
      </x:c>
      <x:c r="H35" s="128">
        <x:f>기계단가산출근거!I374</x:f>
        <x:v>6683</x:v>
      </x:c>
      <x:c r="I35" s="125">
        <x:f t="shared" si="0"/>
        <x:v>21379</x:v>
      </x:c>
      <x:c r="J35" s="129"/>
    </x:row>
    <x:row r="36" spans="1:10" ht="19.5" customHeight="1">
      <x:c r="A36" s="67" t="s">
        <x:v>911</x:v>
      </x:c>
      <x:c r="B36" s="127" t="s">
        <x:v>540</x:v>
      </x:c>
      <x:c r="C36" s="127" t="s">
        <x:v>885</x:v>
      </x:c>
      <x:c r="D36" s="127">
        <x:v>1</x:v>
      </x:c>
      <x:c r="E36" s="127" t="s">
        <x:v>148</x:v>
      </x:c>
      <x:c r="F36" s="128">
        <x:f>기계단가산출근거!G387</x:f>
        <x:v>8378</x:v>
      </x:c>
      <x:c r="G36" s="128">
        <x:f>기계단가산출근거!H387</x:f>
        <x:v>16587</x:v>
      </x:c>
      <x:c r="H36" s="128">
        <x:f>기계단가산출근거!I387</x:f>
        <x:v>11352</x:v>
      </x:c>
      <x:c r="I36" s="125">
        <x:f t="shared" si="0"/>
        <x:v>36317</x:v>
      </x:c>
      <x:c r="J36" s="129"/>
    </x:row>
    <x:row r="37" spans="1:10" ht="19.5" customHeight="1">
      <x:c r="A37" s="67" t="s">
        <x:v>525</x:v>
      </x:c>
      <x:c r="B37" s="127" t="s">
        <x:v>540</x:v>
      </x:c>
      <x:c r="C37" s="127" t="s">
        <x:v>709</x:v>
      </x:c>
      <x:c r="D37" s="127">
        <x:v>1</x:v>
      </x:c>
      <x:c r="E37" s="127" t="s">
        <x:v>148</x:v>
      </x:c>
      <x:c r="F37" s="128">
        <x:f>기계단가산출근거!G400</x:f>
        <x:v>14867</x:v>
      </x:c>
      <x:c r="G37" s="128">
        <x:f>기계단가산출근거!H400</x:f>
        <x:v>16942</x:v>
      </x:c>
      <x:c r="H37" s="128">
        <x:f>기계단가산출근거!I400</x:f>
        <x:v>6670</x:v>
      </x:c>
      <x:c r="I37" s="125">
        <x:f t="shared" si="0"/>
        <x:v>38479</x:v>
      </x:c>
      <x:c r="J37" s="129"/>
    </x:row>
    <x:row r="38" spans="1:10" ht="19.5" customHeight="1">
      <x:c r="A38" s="67" t="s">
        <x:v>502</x:v>
      </x:c>
      <x:c r="B38" s="127" t="s">
        <x:v>540</x:v>
      </x:c>
      <x:c r="C38" s="127" t="s">
        <x:v>793</x:v>
      </x:c>
      <x:c r="D38" s="127">
        <x:v>1</x:v>
      </x:c>
      <x:c r="E38" s="127" t="s">
        <x:v>148</x:v>
      </x:c>
      <x:c r="F38" s="128">
        <x:f>기계단가산출근거!G413</x:f>
        <x:v>15326</x:v>
      </x:c>
      <x:c r="G38" s="128">
        <x:f>기계단가산출근거!H413</x:f>
        <x:v>17464</x:v>
      </x:c>
      <x:c r="H38" s="128">
        <x:f>기계단가산출근거!I413</x:f>
        <x:v>6875</x:v>
      </x:c>
      <x:c r="I38" s="125">
        <x:f t="shared" si="0"/>
        <x:v>39665</x:v>
      </x:c>
      <x:c r="J38" s="129"/>
    </x:row>
    <x:row r="39" spans="1:10" ht="19.5" customHeight="1">
      <x:c r="A39" s="67" t="s">
        <x:v>358</x:v>
      </x:c>
      <x:c r="B39" s="127" t="s">
        <x:v>540</x:v>
      </x:c>
      <x:c r="C39" s="127" t="s">
        <x:v>526</x:v>
      </x:c>
      <x:c r="D39" s="127">
        <x:v>1</x:v>
      </x:c>
      <x:c r="E39" s="127" t="s">
        <x:v>148</x:v>
      </x:c>
      <x:c r="F39" s="128">
        <x:f>기계단가산출근거!G426</x:f>
        <x:v>29013</x:v>
      </x:c>
      <x:c r="G39" s="128">
        <x:f>기계단가산출근거!H426</x:f>
        <x:v>31716</x:v>
      </x:c>
      <x:c r="H39" s="128">
        <x:f>기계단가산출근거!I426</x:f>
        <x:v>16824</x:v>
      </x:c>
      <x:c r="I39" s="125">
        <x:f t="shared" si="0"/>
        <x:v>77553</x:v>
      </x:c>
      <x:c r="J39" s="129"/>
    </x:row>
    <x:row r="40" spans="1:10" ht="19.5" customHeight="1">
      <x:c r="A40" s="67" t="s">
        <x:v>635</x:v>
      </x:c>
      <x:c r="B40" s="127" t="s">
        <x:v>540</x:v>
      </x:c>
      <x:c r="C40" s="127" t="s">
        <x:v>824</x:v>
      </x:c>
      <x:c r="D40" s="127">
        <x:v>1</x:v>
      </x:c>
      <x:c r="E40" s="127" t="s">
        <x:v>148</x:v>
      </x:c>
      <x:c r="F40" s="128">
        <x:f>기계단가산출근거!G439</x:f>
        <x:v>29485</x:v>
      </x:c>
      <x:c r="G40" s="128">
        <x:f>기계단가산출근거!H439</x:f>
        <x:v>32231</x:v>
      </x:c>
      <x:c r="H40" s="128">
        <x:f>기계단가산출근거!I439</x:f>
        <x:v>17098</x:v>
      </x:c>
      <x:c r="I40" s="125">
        <x:f t="shared" si="0"/>
        <x:v>78814</x:v>
      </x:c>
      <x:c r="J40" s="129"/>
    </x:row>
    <x:row r="41" spans="1:10" ht="19.5" customHeight="1">
      <x:c r="A41" s="67" t="s">
        <x:v>651</x:v>
      </x:c>
      <x:c r="B41" s="127" t="s">
        <x:v>540</x:v>
      </x:c>
      <x:c r="C41" s="127" t="s">
        <x:v>721</x:v>
      </x:c>
      <x:c r="D41" s="127">
        <x:v>1</x:v>
      </x:c>
      <x:c r="E41" s="127" t="s">
        <x:v>148</x:v>
      </x:c>
      <x:c r="F41" s="128">
        <x:f>기계단가산출근거!G452</x:f>
        <x:v>29727</x:v>
      </x:c>
      <x:c r="G41" s="128">
        <x:f>기계단가산출근거!H452</x:f>
        <x:v>32495</x:v>
      </x:c>
      <x:c r="H41" s="128">
        <x:f>기계단가산출근거!I452</x:f>
        <x:v>17238</x:v>
      </x:c>
      <x:c r="I41" s="125">
        <x:f t="shared" si="0"/>
        <x:v>79460</x:v>
      </x:c>
      <x:c r="J41" s="129"/>
    </x:row>
    <x:row r="42" spans="1:10" ht="19.5" customHeight="1">
      <x:c r="A42" s="67" t="s">
        <x:v>531</x:v>
      </x:c>
      <x:c r="B42" s="127" t="s">
        <x:v>909</x:v>
      </x:c>
      <x:c r="C42" s="127" t="s">
        <x:v>842</x:v>
      </x:c>
      <x:c r="D42" s="127">
        <x:v>1</x:v>
      </x:c>
      <x:c r="E42" s="127" t="s">
        <x:v>148</x:v>
      </x:c>
      <x:c r="F42" s="128">
        <x:f>기계단가산출근거!G465</x:f>
        <x:v>137</x:v>
      </x:c>
      <x:c r="G42" s="128">
        <x:f>기계단가산출근거!H465</x:f>
        <x:v>291</x:v>
      </x:c>
      <x:c r="H42" s="128">
        <x:f>기계단가산출근거!I465</x:f>
        <x:v>152</x:v>
      </x:c>
      <x:c r="I42" s="125">
        <x:f t="shared" si="0"/>
        <x:v>580</x:v>
      </x:c>
      <x:c r="J42" s="129"/>
    </x:row>
    <x:row r="43" spans="1:10" ht="19.5" customHeight="1">
      <x:c r="A43" s="67" t="s">
        <x:v>785</x:v>
      </x:c>
      <x:c r="B43" s="127" t="s">
        <x:v>909</x:v>
      </x:c>
      <x:c r="C43" s="127" t="s">
        <x:v>1024</x:v>
      </x:c>
      <x:c r="D43" s="127">
        <x:v>1</x:v>
      </x:c>
      <x:c r="E43" s="127" t="s">
        <x:v>148</x:v>
      </x:c>
      <x:c r="F43" s="128">
        <x:f>기계단가산출근거!G478</x:f>
        <x:v>141</x:v>
      </x:c>
      <x:c r="G43" s="128">
        <x:f>기계단가산출근거!H478</x:f>
        <x:v>299</x:v>
      </x:c>
      <x:c r="H43" s="128">
        <x:f>기계단가산출근거!I478</x:f>
        <x:v>156</x:v>
      </x:c>
      <x:c r="I43" s="125">
        <x:f t="shared" si="0"/>
        <x:v>596</x:v>
      </x:c>
      <x:c r="J43" s="129"/>
    </x:row>
    <x:row r="44" spans="1:10" ht="19.5" customHeight="1">
      <x:c r="A44" s="67" t="s">
        <x:v>837</x:v>
      </x:c>
      <x:c r="B44" s="127" t="s">
        <x:v>909</x:v>
      </x:c>
      <x:c r="C44" s="127" t="s">
        <x:v>1243</x:v>
      </x:c>
      <x:c r="D44" s="127">
        <x:v>1</x:v>
      </x:c>
      <x:c r="E44" s="127" t="s">
        <x:v>148</x:v>
      </x:c>
      <x:c r="F44" s="128">
        <x:f>기계단가산출근거!G491</x:f>
        <x:v>260</x:v>
      </x:c>
      <x:c r="G44" s="128">
        <x:f>기계단가산출근거!H491</x:f>
        <x:v>551</x:v>
      </x:c>
      <x:c r="H44" s="128">
        <x:f>기계단가산출근거!I491</x:f>
        <x:v>288</x:v>
      </x:c>
      <x:c r="I44" s="125">
        <x:f t="shared" si="0"/>
        <x:v>1099</x:v>
      </x:c>
      <x:c r="J44" s="129"/>
    </x:row>
    <x:row r="45" spans="1:10" ht="19.5" customHeight="1">
      <x:c r="A45" s="67" t="s">
        <x:v>415</x:v>
      </x:c>
      <x:c r="B45" s="127" t="s">
        <x:v>909</x:v>
      </x:c>
      <x:c r="C45" s="127" t="s">
        <x:v>1152</x:v>
      </x:c>
      <x:c r="D45" s="127">
        <x:v>1</x:v>
      </x:c>
      <x:c r="E45" s="127" t="s">
        <x:v>148</x:v>
      </x:c>
      <x:c r="F45" s="128">
        <x:f>기계단가산출근거!G504</x:f>
        <x:v>513</x:v>
      </x:c>
      <x:c r="G45" s="128">
        <x:f>기계단가산출근거!H504</x:f>
        <x:v>1084</x:v>
      </x:c>
      <x:c r="H45" s="128">
        <x:f>기계단가산출근거!I504</x:f>
        <x:v>568</x:v>
      </x:c>
      <x:c r="I45" s="125">
        <x:f t="shared" si="0"/>
        <x:v>2165</x:v>
      </x:c>
      <x:c r="J45" s="129"/>
    </x:row>
    <x:row r="46" spans="1:10" ht="19.5" customHeight="1">
      <x:c r="A46" s="67" t="s">
        <x:v>828</x:v>
      </x:c>
      <x:c r="B46" s="127" t="s">
        <x:v>823</x:v>
      </x:c>
      <x:c r="C46" s="127"/>
      <x:c r="D46" s="127">
        <x:v>1</x:v>
      </x:c>
      <x:c r="E46" s="127" t="s">
        <x:v>246</x:v>
      </x:c>
      <x:c r="F46" s="128">
        <x:f>기계단가산출근거!G517</x:f>
        <x:v>39</x:v>
      </x:c>
      <x:c r="G46" s="128">
        <x:f>기계단가산출근거!H517</x:f>
        <x:v>82</x:v>
      </x:c>
      <x:c r="H46" s="128">
        <x:f>기계단가산출근거!I517</x:f>
        <x:v>43</x:v>
      </x:c>
      <x:c r="I46" s="125">
        <x:f t="shared" si="0"/>
        <x:v>164</x:v>
      </x:c>
      <x:c r="J46" s="129"/>
    </x:row>
  </x:sheetData>
  <x:pageMargins left="0.7086111307144165" right="0.7086111307144165" top="0.90541666746139526" bottom="0.47236111760139465" header="0.55097222328186035" footer="0.19666667282581329"/>
  <x:pageSetup paperSize="9" scale="100" firstPageNumber="1" fitToWidth="1" fitToHeight="1" orientation="landscape" usePrinterDefaults="1" blackAndWhite="0" draft="0" useFirstPageNumber="0" horizontalDpi="600" verticalDpi="600" copies="1"/>
  <x:headerFooter>
    <x:oddHeader>&amp;C&amp;"한컴바탕,Bold"&amp;18기 계 단 가 산 출목 록</x:oddHeader>
    <x:oddFooter>&amp;C&amp;"돋움,Regular"&amp;P</x:oddFooter>
  </x:headerFooter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J518"/>
  <x:sheetViews>
    <x:sheetView view="pageBreakPreview" topLeftCell="A1" zoomScale="85" zoomScaleNormal="100" zoomScaleSheetLayoutView="85" workbookViewId="0">
      <x:pane xSplit="6" ySplit="1" topLeftCell="G2" activePane="bottomRight" state="frozen"/>
      <x:selection pane="bottomRight" activeCell="O517" activeCellId="0" sqref="O517:O517"/>
    </x:sheetView>
  </x:sheetViews>
  <x:sheetFormatPr defaultColWidth="9" defaultRowHeight="13.550000000000001"/>
  <x:cols>
    <x:col min="1" max="1" width="17.75" style="15" customWidth="1"/>
    <x:col min="2" max="2" width="9.625" style="15" customWidth="1"/>
    <x:col min="3" max="3" width="4" style="15" customWidth="1"/>
    <x:col min="4" max="4" width="8.5" style="15" customWidth="1"/>
    <x:col min="5" max="5" width="9.75" style="15" customWidth="1"/>
    <x:col min="6" max="6" width="9.625" style="15" customWidth="1"/>
    <x:col min="7" max="10" width="15.25" style="4" customWidth="1"/>
    <x:col min="11" max="11" width="9" style="2" customWidth="1"/>
    <x:col min="12" max="16384" width="9" style="2"/>
  </x:cols>
  <x:sheetData>
    <x:row r="1" spans="1:10" s="3" customFormat="1" ht="19.5" customHeight="1">
      <x:c r="A1" s="197" t="s">
        <x:v>955</x:v>
      </x:c>
      <x:c r="B1" s="198"/>
      <x:c r="C1" s="198"/>
      <x:c r="D1" s="198"/>
      <x:c r="E1" s="198"/>
      <x:c r="F1" s="199"/>
      <x:c r="G1" s="75" t="s">
        <x:v>381</x:v>
      </x:c>
      <x:c r="H1" s="75" t="s">
        <x:v>118</x:v>
      </x:c>
      <x:c r="I1" s="75" t="s">
        <x:v>725</x:v>
      </x:c>
      <x:c r="J1" s="75" t="s">
        <x:v>742</x:v>
      </x:c>
    </x:row>
    <x:row r="2" spans="1:10" s="3" customFormat="1" ht="19.5" customHeight="1">
      <x:c r="A2" s="76" t="s">
        <x:v>373</x:v>
      </x:c>
      <x:c r="B2" s="77"/>
      <x:c r="C2" s="77"/>
      <x:c r="D2" s="77"/>
      <x:c r="E2" s="77"/>
      <x:c r="F2" s="78"/>
      <x:c r="G2" s="79"/>
      <x:c r="H2" s="79"/>
      <x:c r="I2" s="79"/>
      <x:c r="J2" s="79"/>
    </x:row>
    <x:row r="3" spans="1:10" s="3" customFormat="1" ht="19.5" customHeight="1">
      <x:c r="A3" s="80" t="s">
        <x:v>133</x:v>
      </x:c>
      <x:c r="B3" s="81"/>
      <x:c r="C3" s="81"/>
      <x:c r="D3" s="81"/>
      <x:c r="E3" s="81"/>
      <x:c r="F3" s="82"/>
      <x:c r="G3" s="79"/>
      <x:c r="H3" s="79"/>
      <x:c r="I3" s="79"/>
      <x:c r="J3" s="79"/>
    </x:row>
    <x:row r="4" spans="1:10" s="3" customFormat="1" ht="19.5" customHeight="1">
      <x:c r="A4" s="76" t="s">
        <x:v>481</x:v>
      </x:c>
      <x:c r="B4" s="77"/>
      <x:c r="C4" s="77"/>
      <x:c r="D4" s="77"/>
      <x:c r="E4" s="77"/>
      <x:c r="F4" s="78"/>
      <x:c r="G4" s="79"/>
      <x:c r="H4" s="79"/>
      <x:c r="I4" s="79"/>
      <x:c r="J4" s="79"/>
    </x:row>
    <x:row r="5" spans="1:10" s="3" customFormat="1" ht="19.5" customHeight="1">
      <x:c r="A5" s="76" t="s">
        <x:v>126</x:v>
      </x:c>
      <x:c r="B5" s="77"/>
      <x:c r="C5" s="77" t="s">
        <x:v>294</x:v>
      </x:c>
      <x:c r="D5" s="77">
        <x:v>136</x:v>
      </x:c>
      <x:c r="E5" s="77"/>
      <x:c r="F5" s="78"/>
      <x:c r="G5" s="79"/>
      <x:c r="H5" s="79"/>
      <x:c r="I5" s="79"/>
      <x:c r="J5" s="79"/>
    </x:row>
    <x:row r="6" spans="1:10" s="3" customFormat="1" ht="19.5" customHeight="1">
      <x:c r="A6" s="83" t="s">
        <x:v>256</x:v>
      </x:c>
      <x:c r="B6" s="77">
        <x:f>ROUNDDOWN(3600/D5,2)</x:f>
        <x:v>26.469999999999999</x:v>
      </x:c>
      <x:c r="C6" s="77"/>
      <x:c r="D6" s="77"/>
      <x:c r="E6" s="77"/>
      <x:c r="F6" s="78"/>
      <x:c r="G6" s="79"/>
      <x:c r="H6" s="79"/>
      <x:c r="I6" s="79"/>
      <x:c r="J6" s="79"/>
    </x:row>
    <x:row r="7" spans="1:10" s="3" customFormat="1" ht="19.5" customHeight="1">
      <x:c r="A7" s="76" t="s">
        <x:v>741</x:v>
      </x:c>
      <x:c r="B7" s="84"/>
      <x:c r="C7" s="77" t="s">
        <x:v>294</x:v>
      </x:c>
      <x:c r="D7" s="77">
        <x:f>B6</x:f>
        <x:v>26.469999999999999</x:v>
      </x:c>
      <x:c r="E7" s="77" t="s">
        <x:v>256</x:v>
      </x:c>
      <x:c r="F7" s="85">
        <x:f>INT(B7/D7)</x:f>
        <x:v>0</x:v>
      </x:c>
      <x:c r="G7" s="79">
        <x:f>F7</x:f>
        <x:v>0</x:v>
      </x:c>
      <x:c r="H7" s="79"/>
      <x:c r="I7" s="79"/>
      <x:c r="J7" s="79">
        <x:f>SUM(G7:I7)</x:f>
        <x:v>0</x:v>
      </x:c>
    </x:row>
    <x:row r="8" spans="1:10" s="3" customFormat="1" ht="19.5" customHeight="1">
      <x:c r="A8" s="76" t="s">
        <x:v>738</x:v>
      </x:c>
      <x:c r="B8" s="86">
        <x:f>노임단가표!D3/8</x:f>
        <x:v>18563.75</x:v>
      </x:c>
      <x:c r="C8" s="77" t="s">
        <x:v>294</x:v>
      </x:c>
      <x:c r="D8" s="77">
        <x:f>D7</x:f>
        <x:v>26.469999999999999</x:v>
      </x:c>
      <x:c r="E8" s="77" t="s">
        <x:v>256</x:v>
      </x:c>
      <x:c r="F8" s="85">
        <x:f>INT(B8/D8)</x:f>
        <x:v>701</x:v>
      </x:c>
      <x:c r="G8" s="79"/>
      <x:c r="H8" s="79">
        <x:f>F8</x:f>
        <x:v>701</x:v>
      </x:c>
      <x:c r="I8" s="79"/>
      <x:c r="J8" s="79">
        <x:f>SUM(G8:I8)</x:f>
        <x:v>701</x:v>
      </x:c>
    </x:row>
    <x:row r="9" spans="1:10" s="3" customFormat="1" ht="19.5" customHeight="1">
      <x:c r="A9" s="76" t="s">
        <x:v>722</x:v>
      </x:c>
      <x:c r="B9" s="84"/>
      <x:c r="C9" s="77" t="s">
        <x:v>294</x:v>
      </x:c>
      <x:c r="D9" s="77">
        <x:f>D8</x:f>
        <x:v>26.469999999999999</x:v>
      </x:c>
      <x:c r="E9" s="77" t="s">
        <x:v>256</x:v>
      </x:c>
      <x:c r="F9" s="85">
        <x:f>INT(B9/D9)</x:f>
        <x:v>0</x:v>
      </x:c>
      <x:c r="G9" s="79"/>
      <x:c r="H9" s="79"/>
      <x:c r="I9" s="79">
        <x:f>F9</x:f>
        <x:v>0</x:v>
      </x:c>
      <x:c r="J9" s="79">
        <x:f>SUM(G9:I9)</x:f>
        <x:v>0</x:v>
      </x:c>
    </x:row>
    <x:row r="10" spans="1:10" s="3" customFormat="1" ht="19.5" customHeight="1">
      <x:c r="A10" s="76" t="s">
        <x:v>384</x:v>
      </x:c>
      <x:c r="B10" s="77"/>
      <x:c r="C10" s="77"/>
      <x:c r="D10" s="77"/>
      <x:c r="E10" s="77"/>
      <x:c r="F10" s="78"/>
      <x:c r="G10" s="79">
        <x:f>SUM(G7:G9)</x:f>
        <x:v>0</x:v>
      </x:c>
      <x:c r="H10" s="79">
        <x:f>SUM(H7:H9)</x:f>
        <x:v>701</x:v>
      </x:c>
      <x:c r="I10" s="79">
        <x:f>SUM(I7:I9)</x:f>
        <x:v>0</x:v>
      </x:c>
      <x:c r="J10" s="79">
        <x:f>SUM(G10:I10)</x:f>
        <x:v>701</x:v>
      </x:c>
    </x:row>
    <x:row r="11" spans="1:10" s="3" customFormat="1" ht="19.5" customHeight="1">
      <x:c r="A11" s="87"/>
      <x:c r="B11" s="88"/>
      <x:c r="C11" s="88"/>
      <x:c r="D11" s="88"/>
      <x:c r="E11" s="88"/>
      <x:c r="F11" s="89"/>
      <x:c r="G11" s="90"/>
      <x:c r="H11" s="90"/>
      <x:c r="I11" s="90"/>
      <x:c r="J11" s="90"/>
    </x:row>
    <x:row r="12" spans="1:10" ht="19.5" customHeight="1">
      <x:c r="A12" s="76" t="s">
        <x:v>338</x:v>
      </x:c>
      <x:c r="B12" s="77"/>
      <x:c r="C12" s="77"/>
      <x:c r="D12" s="77"/>
      <x:c r="E12" s="77"/>
      <x:c r="F12" s="78"/>
      <x:c r="G12" s="79"/>
      <x:c r="H12" s="79"/>
      <x:c r="I12" s="79"/>
      <x:c r="J12" s="79"/>
    </x:row>
    <x:row r="13" spans="1:10" ht="19.5" customHeight="1">
      <x:c r="A13" s="80" t="s">
        <x:v>1357</x:v>
      </x:c>
      <x:c r="B13" s="81"/>
      <x:c r="C13" s="81"/>
      <x:c r="D13" s="81"/>
      <x:c r="E13" s="81"/>
      <x:c r="F13" s="82"/>
      <x:c r="G13" s="79"/>
      <x:c r="H13" s="79"/>
      <x:c r="I13" s="79"/>
      <x:c r="J13" s="79"/>
    </x:row>
    <x:row r="14" spans="1:10" ht="19.5" customHeight="1">
      <x:c r="A14" s="76" t="s">
        <x:v>500</x:v>
      </x:c>
      <x:c r="B14" s="77"/>
      <x:c r="C14" s="77"/>
      <x:c r="D14" s="77"/>
      <x:c r="E14" s="77"/>
      <x:c r="F14" s="78"/>
      <x:c r="G14" s="79"/>
      <x:c r="H14" s="79"/>
      <x:c r="I14" s="79"/>
      <x:c r="J14" s="79"/>
    </x:row>
    <x:row r="15" spans="1:10" ht="19.5" customHeight="1">
      <x:c r="A15" s="76" t="s">
        <x:v>126</x:v>
      </x:c>
      <x:c r="B15" s="77"/>
      <x:c r="C15" s="77" t="s">
        <x:v>294</x:v>
      </x:c>
      <x:c r="D15" s="77">
        <x:v>152</x:v>
      </x:c>
      <x:c r="E15" s="77"/>
      <x:c r="F15" s="78"/>
      <x:c r="G15" s="79"/>
      <x:c r="H15" s="79"/>
      <x:c r="I15" s="79"/>
      <x:c r="J15" s="79"/>
    </x:row>
    <x:row r="16" spans="1:10" ht="19.5" customHeight="1">
      <x:c r="A16" s="83" t="s">
        <x:v>256</x:v>
      </x:c>
      <x:c r="B16" s="77">
        <x:f>ROUNDDOWN(3600/D15,2)</x:f>
        <x:v>23.68</x:v>
      </x:c>
      <x:c r="C16" s="77"/>
      <x:c r="D16" s="77"/>
      <x:c r="E16" s="77"/>
      <x:c r="F16" s="78"/>
      <x:c r="G16" s="79"/>
      <x:c r="H16" s="79"/>
      <x:c r="I16" s="79"/>
      <x:c r="J16" s="79"/>
    </x:row>
    <x:row r="17" spans="1:10" ht="19.5" customHeight="1">
      <x:c r="A17" s="76" t="s">
        <x:v>741</x:v>
      </x:c>
      <x:c r="B17" s="84"/>
      <x:c r="C17" s="77" t="s">
        <x:v>294</x:v>
      </x:c>
      <x:c r="D17" s="77">
        <x:f>B16</x:f>
        <x:v>23.68</x:v>
      </x:c>
      <x:c r="E17" s="77" t="s">
        <x:v>256</x:v>
      </x:c>
      <x:c r="F17" s="85">
        <x:f>INT(B17/D17)</x:f>
        <x:v>0</x:v>
      </x:c>
      <x:c r="G17" s="79">
        <x:f>F17</x:f>
        <x:v>0</x:v>
      </x:c>
      <x:c r="H17" s="79"/>
      <x:c r="I17" s="79"/>
      <x:c r="J17" s="79">
        <x:f>SUM(G17:I17)</x:f>
        <x:v>0</x:v>
      </x:c>
    </x:row>
    <x:row r="18" spans="1:10" ht="19.5" customHeight="1">
      <x:c r="A18" s="76" t="s">
        <x:v>738</x:v>
      </x:c>
      <x:c r="B18" s="86">
        <x:f>노임단가표!D3/8</x:f>
        <x:v>18563.75</x:v>
      </x:c>
      <x:c r="C18" s="77" t="s">
        <x:v>294</x:v>
      </x:c>
      <x:c r="D18" s="77">
        <x:f>D17</x:f>
        <x:v>23.68</x:v>
      </x:c>
      <x:c r="E18" s="77" t="s">
        <x:v>256</x:v>
      </x:c>
      <x:c r="F18" s="85">
        <x:f>INT(B18/D18)</x:f>
        <x:v>783</x:v>
      </x:c>
      <x:c r="G18" s="79"/>
      <x:c r="H18" s="79">
        <x:f>F18</x:f>
        <x:v>783</x:v>
      </x:c>
      <x:c r="I18" s="79"/>
      <x:c r="J18" s="79">
        <x:f>SUM(G18:I18)</x:f>
        <x:v>783</x:v>
      </x:c>
    </x:row>
    <x:row r="19" spans="1:10" ht="19.5" customHeight="1">
      <x:c r="A19" s="76" t="s">
        <x:v>722</x:v>
      </x:c>
      <x:c r="B19" s="84"/>
      <x:c r="C19" s="77" t="s">
        <x:v>294</x:v>
      </x:c>
      <x:c r="D19" s="77">
        <x:f>D18</x:f>
        <x:v>23.68</x:v>
      </x:c>
      <x:c r="E19" s="77" t="s">
        <x:v>256</x:v>
      </x:c>
      <x:c r="F19" s="85">
        <x:f>INT(B19/D19)</x:f>
        <x:v>0</x:v>
      </x:c>
      <x:c r="G19" s="79"/>
      <x:c r="H19" s="79"/>
      <x:c r="I19" s="79">
        <x:f>F19</x:f>
        <x:v>0</x:v>
      </x:c>
      <x:c r="J19" s="79">
        <x:f>SUM(G19:I19)</x:f>
        <x:v>0</x:v>
      </x:c>
    </x:row>
    <x:row r="20" spans="1:10" ht="19.5" customHeight="1">
      <x:c r="A20" s="76" t="s">
        <x:v>384</x:v>
      </x:c>
      <x:c r="B20" s="77"/>
      <x:c r="C20" s="77"/>
      <x:c r="D20" s="77"/>
      <x:c r="E20" s="77"/>
      <x:c r="F20" s="78"/>
      <x:c r="G20" s="79">
        <x:f>SUM(G17:G19)</x:f>
        <x:v>0</x:v>
      </x:c>
      <x:c r="H20" s="79">
        <x:f>SUM(H17:H19)</x:f>
        <x:v>783</x:v>
      </x:c>
      <x:c r="I20" s="79">
        <x:f>SUM(I17:I19)</x:f>
        <x:v>0</x:v>
      </x:c>
      <x:c r="J20" s="79">
        <x:f>SUM(G20:I20)</x:f>
        <x:v>783</x:v>
      </x:c>
    </x:row>
    <x:row r="21" spans="1:10" ht="19.5" customHeight="1">
      <x:c r="A21" s="87"/>
      <x:c r="B21" s="88"/>
      <x:c r="C21" s="88"/>
      <x:c r="D21" s="88"/>
      <x:c r="E21" s="88"/>
      <x:c r="F21" s="89"/>
      <x:c r="G21" s="90"/>
      <x:c r="H21" s="90"/>
      <x:c r="I21" s="90"/>
      <x:c r="J21" s="90"/>
    </x:row>
    <x:row r="22" spans="1:10" ht="19.5" customHeight="1">
      <x:c r="A22" s="76" t="s">
        <x:v>365</x:v>
      </x:c>
      <x:c r="B22" s="77"/>
      <x:c r="C22" s="77"/>
      <x:c r="D22" s="77"/>
      <x:c r="E22" s="77"/>
      <x:c r="F22" s="78"/>
      <x:c r="G22" s="79"/>
      <x:c r="H22" s="79"/>
      <x:c r="I22" s="79"/>
      <x:c r="J22" s="79"/>
    </x:row>
    <x:row r="23" spans="1:10" ht="19.5" customHeight="1">
      <x:c r="A23" s="80" t="s">
        <x:v>1357</x:v>
      </x:c>
      <x:c r="B23" s="81"/>
      <x:c r="C23" s="81"/>
      <x:c r="D23" s="81"/>
      <x:c r="E23" s="81"/>
      <x:c r="F23" s="82"/>
      <x:c r="G23" s="79"/>
      <x:c r="H23" s="79"/>
      <x:c r="I23" s="79"/>
      <x:c r="J23" s="79"/>
    </x:row>
    <x:row r="24" spans="1:10" ht="19.5" customHeight="1">
      <x:c r="A24" s="76" t="s">
        <x:v>489</x:v>
      </x:c>
      <x:c r="B24" s="77"/>
      <x:c r="C24" s="77"/>
      <x:c r="D24" s="77"/>
      <x:c r="E24" s="77"/>
      <x:c r="F24" s="78"/>
      <x:c r="G24" s="79"/>
      <x:c r="H24" s="79"/>
      <x:c r="I24" s="79"/>
      <x:c r="J24" s="79"/>
    </x:row>
    <x:row r="25" spans="1:10" ht="19.5" customHeight="1">
      <x:c r="A25" s="76" t="s">
        <x:v>126</x:v>
      </x:c>
      <x:c r="B25" s="77"/>
      <x:c r="C25" s="77" t="s">
        <x:v>294</x:v>
      </x:c>
      <x:c r="D25" s="77">
        <x:v>180</x:v>
      </x:c>
      <x:c r="E25" s="77"/>
      <x:c r="F25" s="78"/>
      <x:c r="G25" s="79"/>
      <x:c r="H25" s="79"/>
      <x:c r="I25" s="79"/>
      <x:c r="J25" s="79"/>
    </x:row>
    <x:row r="26" spans="1:10" ht="19.5" customHeight="1">
      <x:c r="A26" s="83" t="s">
        <x:v>256</x:v>
      </x:c>
      <x:c r="B26" s="77">
        <x:f>ROUNDDOWN(3600/D25,2)</x:f>
        <x:v>20</x:v>
      </x:c>
      <x:c r="C26" s="77"/>
      <x:c r="D26" s="77"/>
      <x:c r="E26" s="77"/>
      <x:c r="F26" s="78"/>
      <x:c r="G26" s="79"/>
      <x:c r="H26" s="79"/>
      <x:c r="I26" s="79"/>
      <x:c r="J26" s="79"/>
    </x:row>
    <x:row r="27" spans="1:10" ht="19.5" customHeight="1">
      <x:c r="A27" s="76" t="s">
        <x:v>741</x:v>
      </x:c>
      <x:c r="B27" s="84">
        <x:f>B17</x:f>
        <x:v>0</x:v>
      </x:c>
      <x:c r="C27" s="77" t="s">
        <x:v>294</x:v>
      </x:c>
      <x:c r="D27" s="77">
        <x:f>B26</x:f>
        <x:v>20</x:v>
      </x:c>
      <x:c r="E27" s="77" t="s">
        <x:v>256</x:v>
      </x:c>
      <x:c r="F27" s="85">
        <x:f>INT(B27/D27)</x:f>
        <x:v>0</x:v>
      </x:c>
      <x:c r="G27" s="79">
        <x:f>F27</x:f>
        <x:v>0</x:v>
      </x:c>
      <x:c r="H27" s="79"/>
      <x:c r="I27" s="79"/>
      <x:c r="J27" s="79">
        <x:f>SUM(G27:I27)</x:f>
        <x:v>0</x:v>
      </x:c>
    </x:row>
    <x:row r="28" spans="1:10" ht="19.5" customHeight="1">
      <x:c r="A28" s="76" t="s">
        <x:v>738</x:v>
      </x:c>
      <x:c r="B28" s="84">
        <x:f>B18</x:f>
        <x:v>18563.75</x:v>
      </x:c>
      <x:c r="C28" s="77" t="s">
        <x:v>294</x:v>
      </x:c>
      <x:c r="D28" s="77">
        <x:f>D27</x:f>
        <x:v>20</x:v>
      </x:c>
      <x:c r="E28" s="77" t="s">
        <x:v>256</x:v>
      </x:c>
      <x:c r="F28" s="85">
        <x:f>INT(B28/D28)</x:f>
        <x:v>928</x:v>
      </x:c>
      <x:c r="G28" s="79"/>
      <x:c r="H28" s="79">
        <x:f>F28</x:f>
        <x:v>928</x:v>
      </x:c>
      <x:c r="I28" s="79"/>
      <x:c r="J28" s="79">
        <x:f>SUM(G28:I28)</x:f>
        <x:v>928</x:v>
      </x:c>
    </x:row>
    <x:row r="29" spans="1:10" ht="19.5" customHeight="1">
      <x:c r="A29" s="76" t="s">
        <x:v>722</x:v>
      </x:c>
      <x:c r="B29" s="84">
        <x:f>B19</x:f>
        <x:v>0</x:v>
      </x:c>
      <x:c r="C29" s="77" t="s">
        <x:v>294</x:v>
      </x:c>
      <x:c r="D29" s="77">
        <x:f>D28</x:f>
        <x:v>20</x:v>
      </x:c>
      <x:c r="E29" s="77" t="s">
        <x:v>256</x:v>
      </x:c>
      <x:c r="F29" s="85">
        <x:f>INT(B29/D29)</x:f>
        <x:v>0</x:v>
      </x:c>
      <x:c r="G29" s="79"/>
      <x:c r="H29" s="79"/>
      <x:c r="I29" s="79">
        <x:f>F29</x:f>
        <x:v>0</x:v>
      </x:c>
      <x:c r="J29" s="79">
        <x:f>SUM(G29:I29)</x:f>
        <x:v>0</x:v>
      </x:c>
    </x:row>
    <x:row r="30" spans="1:10" ht="19.5" customHeight="1">
      <x:c r="A30" s="76" t="s">
        <x:v>384</x:v>
      </x:c>
      <x:c r="B30" s="77"/>
      <x:c r="C30" s="77"/>
      <x:c r="D30" s="77"/>
      <x:c r="E30" s="77"/>
      <x:c r="F30" s="78"/>
      <x:c r="G30" s="79">
        <x:f>SUM(G27:G29)</x:f>
        <x:v>0</x:v>
      </x:c>
      <x:c r="H30" s="79">
        <x:f>SUM(H27:H29)</x:f>
        <x:v>928</x:v>
      </x:c>
      <x:c r="I30" s="79">
        <x:f>SUM(I27:I29)</x:f>
        <x:v>0</x:v>
      </x:c>
      <x:c r="J30" s="79">
        <x:f>SUM(G30:I30)</x:f>
        <x:v>928</x:v>
      </x:c>
    </x:row>
    <x:row r="31" spans="1:10" ht="19.5" customHeight="1">
      <x:c r="A31" s="87"/>
      <x:c r="B31" s="88"/>
      <x:c r="C31" s="88"/>
      <x:c r="D31" s="88"/>
      <x:c r="E31" s="88"/>
      <x:c r="F31" s="89"/>
      <x:c r="G31" s="90"/>
      <x:c r="H31" s="90"/>
      <x:c r="I31" s="90"/>
      <x:c r="J31" s="90"/>
    </x:row>
    <x:row r="32" spans="1:10" ht="19.5" customHeight="1">
      <x:c r="A32" s="76" t="s">
        <x:v>361</x:v>
      </x:c>
      <x:c r="B32" s="77"/>
      <x:c r="C32" s="77"/>
      <x:c r="D32" s="77"/>
      <x:c r="E32" s="77"/>
      <x:c r="F32" s="78"/>
      <x:c r="G32" s="79"/>
      <x:c r="H32" s="79"/>
      <x:c r="I32" s="79"/>
      <x:c r="J32" s="79"/>
    </x:row>
    <x:row r="33" spans="1:10" ht="19.5" customHeight="1">
      <x:c r="A33" s="80" t="s">
        <x:v>1357</x:v>
      </x:c>
      <x:c r="B33" s="81"/>
      <x:c r="C33" s="81"/>
      <x:c r="D33" s="81"/>
      <x:c r="E33" s="81"/>
      <x:c r="F33" s="82"/>
      <x:c r="G33" s="79"/>
      <x:c r="H33" s="79"/>
      <x:c r="I33" s="79"/>
      <x:c r="J33" s="79"/>
    </x:row>
    <x:row r="34" spans="1:10" ht="19.5" customHeight="1">
      <x:c r="A34" s="76" t="s">
        <x:v>495</x:v>
      </x:c>
      <x:c r="B34" s="77"/>
      <x:c r="C34" s="77"/>
      <x:c r="D34" s="77"/>
      <x:c r="E34" s="77"/>
      <x:c r="F34" s="78"/>
      <x:c r="G34" s="79"/>
      <x:c r="H34" s="79"/>
      <x:c r="I34" s="79"/>
      <x:c r="J34" s="79"/>
    </x:row>
    <x:row r="35" spans="1:10" ht="19.5" customHeight="1">
      <x:c r="A35" s="76" t="s">
        <x:v>126</x:v>
      </x:c>
      <x:c r="B35" s="77"/>
      <x:c r="C35" s="77" t="s">
        <x:v>294</x:v>
      </x:c>
      <x:c r="D35" s="77">
        <x:v>206</x:v>
      </x:c>
      <x:c r="E35" s="77"/>
      <x:c r="F35" s="78"/>
      <x:c r="G35" s="79"/>
      <x:c r="H35" s="79"/>
      <x:c r="I35" s="79"/>
      <x:c r="J35" s="79"/>
    </x:row>
    <x:row r="36" spans="1:10" ht="19.5" customHeight="1">
      <x:c r="A36" s="83" t="s">
        <x:v>256</x:v>
      </x:c>
      <x:c r="B36" s="77">
        <x:f>ROUNDDOWN(3600/D35,2)</x:f>
        <x:v>17.469999999999999</x:v>
      </x:c>
      <x:c r="C36" s="77"/>
      <x:c r="D36" s="77"/>
      <x:c r="E36" s="77"/>
      <x:c r="F36" s="78"/>
      <x:c r="G36" s="79"/>
      <x:c r="H36" s="79"/>
      <x:c r="I36" s="79"/>
      <x:c r="J36" s="79"/>
    </x:row>
    <x:row r="37" spans="1:10" ht="19.5" customHeight="1">
      <x:c r="A37" s="76" t="s">
        <x:v>741</x:v>
      </x:c>
      <x:c r="B37" s="84">
        <x:f>B27</x:f>
        <x:v>0</x:v>
      </x:c>
      <x:c r="C37" s="77" t="s">
        <x:v>294</x:v>
      </x:c>
      <x:c r="D37" s="77">
        <x:f>B36</x:f>
        <x:v>17.469999999999999</x:v>
      </x:c>
      <x:c r="E37" s="77" t="s">
        <x:v>256</x:v>
      </x:c>
      <x:c r="F37" s="85">
        <x:f>INT(B37/D37)</x:f>
        <x:v>0</x:v>
      </x:c>
      <x:c r="G37" s="79">
        <x:f>F37</x:f>
        <x:v>0</x:v>
      </x:c>
      <x:c r="H37" s="79"/>
      <x:c r="I37" s="79"/>
      <x:c r="J37" s="79">
        <x:f>SUM(G37:I37)</x:f>
        <x:v>0</x:v>
      </x:c>
    </x:row>
    <x:row r="38" spans="1:10" ht="19.5" customHeight="1">
      <x:c r="A38" s="76" t="s">
        <x:v>738</x:v>
      </x:c>
      <x:c r="B38" s="84">
        <x:f>B28</x:f>
        <x:v>18563.75</x:v>
      </x:c>
      <x:c r="C38" s="77" t="s">
        <x:v>294</x:v>
      </x:c>
      <x:c r="D38" s="77">
        <x:f>D37</x:f>
        <x:v>17.469999999999999</x:v>
      </x:c>
      <x:c r="E38" s="77" t="s">
        <x:v>256</x:v>
      </x:c>
      <x:c r="F38" s="85">
        <x:f>INT(B38/D38)</x:f>
        <x:v>1062</x:v>
      </x:c>
      <x:c r="G38" s="79"/>
      <x:c r="H38" s="79">
        <x:f>F38</x:f>
        <x:v>1062</x:v>
      </x:c>
      <x:c r="I38" s="79"/>
      <x:c r="J38" s="79">
        <x:f>SUM(G38:I38)</x:f>
        <x:v>1062</x:v>
      </x:c>
    </x:row>
    <x:row r="39" spans="1:10" ht="19.5" customHeight="1">
      <x:c r="A39" s="76" t="s">
        <x:v>722</x:v>
      </x:c>
      <x:c r="B39" s="84">
        <x:f>B29</x:f>
        <x:v>0</x:v>
      </x:c>
      <x:c r="C39" s="77" t="s">
        <x:v>294</x:v>
      </x:c>
      <x:c r="D39" s="77">
        <x:f>D38</x:f>
        <x:v>17.469999999999999</x:v>
      </x:c>
      <x:c r="E39" s="77" t="s">
        <x:v>256</x:v>
      </x:c>
      <x:c r="F39" s="85">
        <x:f>INT(B39/D39)</x:f>
        <x:v>0</x:v>
      </x:c>
      <x:c r="G39" s="79"/>
      <x:c r="H39" s="79"/>
      <x:c r="I39" s="79">
        <x:f>F39</x:f>
        <x:v>0</x:v>
      </x:c>
      <x:c r="J39" s="79">
        <x:f>SUM(G39:I39)</x:f>
        <x:v>0</x:v>
      </x:c>
    </x:row>
    <x:row r="40" spans="1:10" ht="19.5" customHeight="1">
      <x:c r="A40" s="76" t="s">
        <x:v>384</x:v>
      </x:c>
      <x:c r="B40" s="77"/>
      <x:c r="C40" s="77"/>
      <x:c r="D40" s="77"/>
      <x:c r="E40" s="77"/>
      <x:c r="F40" s="78"/>
      <x:c r="G40" s="79">
        <x:f>SUM(G37:G39)</x:f>
        <x:v>0</x:v>
      </x:c>
      <x:c r="H40" s="79">
        <x:f>SUM(H37:H39)</x:f>
        <x:v>1062</x:v>
      </x:c>
      <x:c r="I40" s="79">
        <x:f>SUM(I37:I39)</x:f>
        <x:v>0</x:v>
      </x:c>
      <x:c r="J40" s="79">
        <x:f>SUM(G40:I40)</x:f>
        <x:v>1062</x:v>
      </x:c>
    </x:row>
    <x:row r="41" spans="1:10" ht="19.5" customHeight="1">
      <x:c r="A41" s="87"/>
      <x:c r="B41" s="88"/>
      <x:c r="C41" s="88"/>
      <x:c r="D41" s="88"/>
      <x:c r="E41" s="88"/>
      <x:c r="F41" s="89"/>
      <x:c r="G41" s="90"/>
      <x:c r="H41" s="90"/>
      <x:c r="I41" s="90"/>
      <x:c r="J41" s="90"/>
    </x:row>
    <x:row r="42" spans="1:10" ht="19.5" customHeight="1">
      <x:c r="A42" s="76" t="s">
        <x:v>368</x:v>
      </x:c>
      <x:c r="B42" s="77"/>
      <x:c r="C42" s="77"/>
      <x:c r="D42" s="77"/>
      <x:c r="E42" s="77"/>
      <x:c r="F42" s="78"/>
      <x:c r="G42" s="79"/>
      <x:c r="H42" s="79"/>
      <x:c r="I42" s="79"/>
      <x:c r="J42" s="79"/>
    </x:row>
    <x:row r="43" spans="1:10" ht="19.5" customHeight="1">
      <x:c r="A43" s="80" t="s">
        <x:v>135</x:v>
      </x:c>
      <x:c r="B43" s="81"/>
      <x:c r="C43" s="81"/>
      <x:c r="D43" s="81"/>
      <x:c r="E43" s="81"/>
      <x:c r="F43" s="82"/>
      <x:c r="G43" s="79"/>
      <x:c r="H43" s="79"/>
      <x:c r="I43" s="79"/>
      <x:c r="J43" s="79"/>
    </x:row>
    <x:row r="44" spans="1:10" ht="19.5" customHeight="1">
      <x:c r="A44" s="76" t="s">
        <x:v>1313</x:v>
      </x:c>
      <x:c r="B44" s="77"/>
      <x:c r="C44" s="77"/>
      <x:c r="D44" s="77"/>
      <x:c r="E44" s="77"/>
      <x:c r="F44" s="78"/>
      <x:c r="G44" s="79"/>
      <x:c r="H44" s="79"/>
      <x:c r="I44" s="79"/>
      <x:c r="J44" s="79"/>
    </x:row>
    <x:row r="45" spans="1:10" ht="19.5" customHeight="1">
      <x:c r="A45" s="76" t="s">
        <x:v>126</x:v>
      </x:c>
      <x:c r="B45" s="77"/>
      <x:c r="C45" s="77" t="s">
        <x:v>294</x:v>
      </x:c>
      <x:c r="D45" s="77">
        <x:v>190</x:v>
      </x:c>
      <x:c r="E45" s="77"/>
      <x:c r="F45" s="78"/>
      <x:c r="G45" s="79"/>
      <x:c r="H45" s="79"/>
      <x:c r="I45" s="79"/>
      <x:c r="J45" s="79"/>
    </x:row>
    <x:row r="46" spans="1:10" ht="19.5" customHeight="1">
      <x:c r="A46" s="83" t="s">
        <x:v>256</x:v>
      </x:c>
      <x:c r="B46" s="77">
        <x:f>ROUNDDOWN(3600/D45,2)</x:f>
        <x:v>18.940000000000001</x:v>
      </x:c>
      <x:c r="C46" s="77"/>
      <x:c r="D46" s="77"/>
      <x:c r="E46" s="77"/>
      <x:c r="F46" s="78"/>
      <x:c r="G46" s="79"/>
      <x:c r="H46" s="79"/>
      <x:c r="I46" s="79"/>
      <x:c r="J46" s="79"/>
    </x:row>
    <x:row r="47" spans="1:10" ht="19.5" customHeight="1">
      <x:c r="A47" s="76" t="s">
        <x:v>741</x:v>
      </x:c>
      <x:c r="B47" s="84">
        <x:f>건설기계목록!E14</x:f>
        <x:v>18750</x:v>
      </x:c>
      <x:c r="C47" s="77" t="s">
        <x:v>294</x:v>
      </x:c>
      <x:c r="D47" s="77">
        <x:f>B46</x:f>
        <x:v>18.940000000000001</x:v>
      </x:c>
      <x:c r="E47" s="77" t="s">
        <x:v>256</x:v>
      </x:c>
      <x:c r="F47" s="85">
        <x:f>INT(B47/D47)</x:f>
        <x:v>989</x:v>
      </x:c>
      <x:c r="G47" s="79">
        <x:f>F47</x:f>
        <x:v>989</x:v>
      </x:c>
      <x:c r="H47" s="79"/>
      <x:c r="I47" s="79"/>
      <x:c r="J47" s="79">
        <x:f>SUM(G47:I47)</x:f>
        <x:v>989</x:v>
      </x:c>
    </x:row>
    <x:row r="48" spans="1:10" ht="19.5" customHeight="1">
      <x:c r="A48" s="76" t="s">
        <x:v>738</x:v>
      </x:c>
      <x:c r="B48" s="84">
        <x:f>건설기계목록!F14</x:f>
        <x:v>39645</x:v>
      </x:c>
      <x:c r="C48" s="77" t="s">
        <x:v>294</x:v>
      </x:c>
      <x:c r="D48" s="77">
        <x:f>D47</x:f>
        <x:v>18.940000000000001</x:v>
      </x:c>
      <x:c r="E48" s="77" t="s">
        <x:v>256</x:v>
      </x:c>
      <x:c r="F48" s="85">
        <x:f>INT(B48/D48)</x:f>
        <x:v>2093</x:v>
      </x:c>
      <x:c r="G48" s="79"/>
      <x:c r="H48" s="79">
        <x:f>F48</x:f>
        <x:v>2093</x:v>
      </x:c>
      <x:c r="I48" s="79"/>
      <x:c r="J48" s="79">
        <x:f>SUM(G48:I48)</x:f>
        <x:v>2093</x:v>
      </x:c>
    </x:row>
    <x:row r="49" spans="1:10" ht="19.5" customHeight="1">
      <x:c r="A49" s="76" t="s">
        <x:v>722</x:v>
      </x:c>
      <x:c r="B49" s="84">
        <x:f>건설기계목록!G14</x:f>
        <x:v>20758</x:v>
      </x:c>
      <x:c r="C49" s="77" t="s">
        <x:v>294</x:v>
      </x:c>
      <x:c r="D49" s="77">
        <x:f>D48</x:f>
        <x:v>18.940000000000001</x:v>
      </x:c>
      <x:c r="E49" s="77" t="s">
        <x:v>256</x:v>
      </x:c>
      <x:c r="F49" s="85">
        <x:f>INT(B49/D49)</x:f>
        <x:v>1095</x:v>
      </x:c>
      <x:c r="G49" s="79"/>
      <x:c r="H49" s="79"/>
      <x:c r="I49" s="79">
        <x:f>F49</x:f>
        <x:v>1095</x:v>
      </x:c>
      <x:c r="J49" s="79">
        <x:f>SUM(G49:I49)</x:f>
        <x:v>1095</x:v>
      </x:c>
    </x:row>
    <x:row r="50" spans="1:10" ht="19.5" customHeight="1">
      <x:c r="A50" s="76" t="s">
        <x:v>384</x:v>
      </x:c>
      <x:c r="B50" s="77"/>
      <x:c r="C50" s="77"/>
      <x:c r="D50" s="77"/>
      <x:c r="E50" s="77"/>
      <x:c r="F50" s="78"/>
      <x:c r="G50" s="79">
        <x:f>SUM(G47:G49)</x:f>
        <x:v>989</x:v>
      </x:c>
      <x:c r="H50" s="79">
        <x:f>SUM(H47:H49)</x:f>
        <x:v>2093</x:v>
      </x:c>
      <x:c r="I50" s="79">
        <x:f>SUM(I47:I49)</x:f>
        <x:v>1095</x:v>
      </x:c>
      <x:c r="J50" s="79">
        <x:f>SUM(G50:I50)</x:f>
        <x:v>4177</x:v>
      </x:c>
    </x:row>
    <x:row r="51" spans="1:10" ht="19.5" customHeight="1">
      <x:c r="A51" s="87"/>
      <x:c r="B51" s="88"/>
      <x:c r="C51" s="88"/>
      <x:c r="D51" s="88"/>
      <x:c r="E51" s="88"/>
      <x:c r="F51" s="89"/>
      <x:c r="G51" s="90"/>
      <x:c r="H51" s="90"/>
      <x:c r="I51" s="90"/>
      <x:c r="J51" s="90"/>
    </x:row>
    <x:row r="52" spans="1:10" ht="19.5" customHeight="1">
      <x:c r="A52" s="76" t="s">
        <x:v>364</x:v>
      </x:c>
      <x:c r="B52" s="77"/>
      <x:c r="C52" s="77"/>
      <x:c r="D52" s="77"/>
      <x:c r="E52" s="77"/>
      <x:c r="F52" s="78"/>
      <x:c r="G52" s="79"/>
      <x:c r="H52" s="79"/>
      <x:c r="I52" s="79"/>
      <x:c r="J52" s="79"/>
    </x:row>
    <x:row r="53" spans="1:10" ht="19.5" customHeight="1">
      <x:c r="A53" s="80" t="s">
        <x:v>135</x:v>
      </x:c>
      <x:c r="B53" s="81"/>
      <x:c r="C53" s="81"/>
      <x:c r="D53" s="81"/>
      <x:c r="E53" s="81"/>
      <x:c r="F53" s="82"/>
      <x:c r="G53" s="79"/>
      <x:c r="H53" s="79"/>
      <x:c r="I53" s="79"/>
      <x:c r="J53" s="79"/>
    </x:row>
    <x:row r="54" spans="1:10" ht="19.5" customHeight="1">
      <x:c r="A54" s="76" t="s">
        <x:v>1313</x:v>
      </x:c>
      <x:c r="B54" s="77"/>
      <x:c r="C54" s="77"/>
      <x:c r="D54" s="77"/>
      <x:c r="E54" s="77"/>
      <x:c r="F54" s="78"/>
      <x:c r="G54" s="79"/>
      <x:c r="H54" s="79"/>
      <x:c r="I54" s="79"/>
      <x:c r="J54" s="79"/>
    </x:row>
    <x:row r="55" spans="1:10" ht="19.5" customHeight="1">
      <x:c r="A55" s="76" t="s">
        <x:v>126</x:v>
      </x:c>
      <x:c r="B55" s="77"/>
      <x:c r="C55" s="77" t="s">
        <x:v>294</x:v>
      </x:c>
      <x:c r="D55" s="77">
        <x:v>190</x:v>
      </x:c>
      <x:c r="E55" s="77"/>
      <x:c r="F55" s="78"/>
      <x:c r="G55" s="79"/>
      <x:c r="H55" s="79"/>
      <x:c r="I55" s="79"/>
      <x:c r="J55" s="79"/>
    </x:row>
    <x:row r="56" spans="1:10" ht="19.5" customHeight="1">
      <x:c r="A56" s="83" t="s">
        <x:v>256</x:v>
      </x:c>
      <x:c r="B56" s="77">
        <x:f>ROUNDDOWN(3600/D55,2)</x:f>
        <x:v>18.940000000000001</x:v>
      </x:c>
      <x:c r="C56" s="77"/>
      <x:c r="D56" s="77"/>
      <x:c r="E56" s="77"/>
      <x:c r="F56" s="78"/>
      <x:c r="G56" s="79"/>
      <x:c r="H56" s="79"/>
      <x:c r="I56" s="79"/>
      <x:c r="J56" s="79"/>
    </x:row>
    <x:row r="57" spans="1:10" ht="19.5" customHeight="1">
      <x:c r="A57" s="76" t="s">
        <x:v>741</x:v>
      </x:c>
      <x:c r="B57" s="84">
        <x:f>건설기계목록!E14</x:f>
        <x:v>18750</x:v>
      </x:c>
      <x:c r="C57" s="77" t="s">
        <x:v>294</x:v>
      </x:c>
      <x:c r="D57" s="77">
        <x:f>B56</x:f>
        <x:v>18.940000000000001</x:v>
      </x:c>
      <x:c r="E57" s="77" t="s">
        <x:v>256</x:v>
      </x:c>
      <x:c r="F57" s="85">
        <x:f>INT(B57/D57)</x:f>
        <x:v>989</x:v>
      </x:c>
      <x:c r="G57" s="79">
        <x:f>F57</x:f>
        <x:v>989</x:v>
      </x:c>
      <x:c r="H57" s="79"/>
      <x:c r="I57" s="79"/>
      <x:c r="J57" s="79">
        <x:f>SUM(G57:I57)</x:f>
        <x:v>989</x:v>
      </x:c>
    </x:row>
    <x:row r="58" spans="1:10" ht="19.5" customHeight="1">
      <x:c r="A58" s="76" t="s">
        <x:v>738</x:v>
      </x:c>
      <x:c r="B58" s="84">
        <x:f>건설기계목록!F14</x:f>
        <x:v>39645</x:v>
      </x:c>
      <x:c r="C58" s="77" t="s">
        <x:v>294</x:v>
      </x:c>
      <x:c r="D58" s="77">
        <x:f>D57</x:f>
        <x:v>18.940000000000001</x:v>
      </x:c>
      <x:c r="E58" s="77" t="s">
        <x:v>256</x:v>
      </x:c>
      <x:c r="F58" s="85">
        <x:f>INT(B58/D58)</x:f>
        <x:v>2093</x:v>
      </x:c>
      <x:c r="G58" s="79"/>
      <x:c r="H58" s="79">
        <x:f>F58</x:f>
        <x:v>2093</x:v>
      </x:c>
      <x:c r="I58" s="79"/>
      <x:c r="J58" s="79">
        <x:f>SUM(G58:I58)</x:f>
        <x:v>2093</x:v>
      </x:c>
    </x:row>
    <x:row r="59" spans="1:10" ht="19.5" customHeight="1">
      <x:c r="A59" s="76" t="s">
        <x:v>722</x:v>
      </x:c>
      <x:c r="B59" s="84">
        <x:f>건설기계목록!G14</x:f>
        <x:v>20758</x:v>
      </x:c>
      <x:c r="C59" s="77" t="s">
        <x:v>294</x:v>
      </x:c>
      <x:c r="D59" s="77">
        <x:f>D58</x:f>
        <x:v>18.940000000000001</x:v>
      </x:c>
      <x:c r="E59" s="77" t="s">
        <x:v>256</x:v>
      </x:c>
      <x:c r="F59" s="85">
        <x:f>INT(B59/D59)</x:f>
        <x:v>1095</x:v>
      </x:c>
      <x:c r="G59" s="79"/>
      <x:c r="H59" s="79"/>
      <x:c r="I59" s="79">
        <x:f>F59</x:f>
        <x:v>1095</x:v>
      </x:c>
      <x:c r="J59" s="79">
        <x:f>SUM(G59:I59)</x:f>
        <x:v>1095</x:v>
      </x:c>
    </x:row>
    <x:row r="60" spans="1:10" ht="19.5" customHeight="1">
      <x:c r="A60" s="76" t="s">
        <x:v>384</x:v>
      </x:c>
      <x:c r="B60" s="77"/>
      <x:c r="C60" s="77"/>
      <x:c r="D60" s="77"/>
      <x:c r="E60" s="77"/>
      <x:c r="F60" s="78"/>
      <x:c r="G60" s="79">
        <x:f>SUM(G57:G59)</x:f>
        <x:v>989</x:v>
      </x:c>
      <x:c r="H60" s="79">
        <x:f>SUM(H57:H59)</x:f>
        <x:v>2093</x:v>
      </x:c>
      <x:c r="I60" s="79">
        <x:f>SUM(I57:I59)</x:f>
        <x:v>1095</x:v>
      </x:c>
      <x:c r="J60" s="79">
        <x:f>SUM(G60:I60)</x:f>
        <x:v>4177</x:v>
      </x:c>
    </x:row>
    <x:row r="61" spans="1:10" ht="19.5" customHeight="1">
      <x:c r="A61" s="87"/>
      <x:c r="B61" s="88"/>
      <x:c r="C61" s="88"/>
      <x:c r="D61" s="88"/>
      <x:c r="E61" s="88"/>
      <x:c r="F61" s="89"/>
      <x:c r="G61" s="90"/>
      <x:c r="H61" s="90"/>
      <x:c r="I61" s="90"/>
      <x:c r="J61" s="90"/>
    </x:row>
    <x:row r="62" spans="1:10" ht="19.5" customHeight="1">
      <x:c r="A62" s="76" t="s">
        <x:v>367</x:v>
      </x:c>
      <x:c r="B62" s="77"/>
      <x:c r="C62" s="77"/>
      <x:c r="D62" s="77"/>
      <x:c r="E62" s="77"/>
      <x:c r="F62" s="78"/>
      <x:c r="G62" s="79"/>
      <x:c r="H62" s="79"/>
      <x:c r="I62" s="79"/>
      <x:c r="J62" s="79"/>
    </x:row>
    <x:row r="63" spans="1:10" ht="19.5" customHeight="1">
      <x:c r="A63" s="80" t="str">
        <x:f>A53</x:f>
        <x:v xml:space="preserve"> - 장비 : 트럭탑재형 크레인 10톤</x:v>
      </x:c>
      <x:c r="B63" s="81"/>
      <x:c r="C63" s="81"/>
      <x:c r="D63" s="81"/>
      <x:c r="E63" s="81"/>
      <x:c r="F63" s="82"/>
      <x:c r="G63" s="79"/>
      <x:c r="H63" s="79"/>
      <x:c r="I63" s="79"/>
      <x:c r="J63" s="79"/>
    </x:row>
    <x:row r="64" spans="1:10" ht="19.5" customHeight="1">
      <x:c r="A64" s="76" t="s">
        <x:v>1313</x:v>
      </x:c>
      <x:c r="B64" s="77"/>
      <x:c r="C64" s="77"/>
      <x:c r="D64" s="77"/>
      <x:c r="E64" s="77"/>
      <x:c r="F64" s="78"/>
      <x:c r="G64" s="79"/>
      <x:c r="H64" s="79"/>
      <x:c r="I64" s="79"/>
      <x:c r="J64" s="79"/>
    </x:row>
    <x:row r="65" spans="1:10" ht="19.5" customHeight="1">
      <x:c r="A65" s="76" t="s">
        <x:v>126</x:v>
      </x:c>
      <x:c r="B65" s="77"/>
      <x:c r="C65" s="77" t="s">
        <x:v>294</x:v>
      </x:c>
      <x:c r="D65" s="77">
        <x:v>190</x:v>
      </x:c>
      <x:c r="E65" s="77"/>
      <x:c r="F65" s="78"/>
      <x:c r="G65" s="79"/>
      <x:c r="H65" s="79"/>
      <x:c r="I65" s="79"/>
      <x:c r="J65" s="79"/>
    </x:row>
    <x:row r="66" spans="1:10" ht="19.5" customHeight="1">
      <x:c r="A66" s="83" t="s">
        <x:v>256</x:v>
      </x:c>
      <x:c r="B66" s="77">
        <x:f>ROUNDDOWN(3600/D65,2)</x:f>
        <x:v>18.940000000000001</x:v>
      </x:c>
      <x:c r="C66" s="77"/>
      <x:c r="D66" s="77"/>
      <x:c r="E66" s="77"/>
      <x:c r="F66" s="78"/>
      <x:c r="G66" s="79"/>
      <x:c r="H66" s="79"/>
      <x:c r="I66" s="79"/>
      <x:c r="J66" s="79"/>
    </x:row>
    <x:row r="67" spans="1:10" ht="19.5" customHeight="1">
      <x:c r="A67" s="76" t="s">
        <x:v>741</x:v>
      </x:c>
      <x:c r="B67" s="84">
        <x:f>B57</x:f>
        <x:v>18750</x:v>
      </x:c>
      <x:c r="C67" s="77" t="s">
        <x:v>294</x:v>
      </x:c>
      <x:c r="D67" s="77">
        <x:f>B66</x:f>
        <x:v>18.940000000000001</x:v>
      </x:c>
      <x:c r="E67" s="77" t="s">
        <x:v>256</x:v>
      </x:c>
      <x:c r="F67" s="85">
        <x:f>INT(B67/D67)</x:f>
        <x:v>989</x:v>
      </x:c>
      <x:c r="G67" s="79">
        <x:f>F67</x:f>
        <x:v>989</x:v>
      </x:c>
      <x:c r="H67" s="79"/>
      <x:c r="I67" s="79"/>
      <x:c r="J67" s="79">
        <x:f>SUM(G67:I67)</x:f>
        <x:v>989</x:v>
      </x:c>
    </x:row>
    <x:row r="68" spans="1:10" ht="19.5" customHeight="1">
      <x:c r="A68" s="76" t="s">
        <x:v>738</x:v>
      </x:c>
      <x:c r="B68" s="84">
        <x:f>B58</x:f>
        <x:v>39645</x:v>
      </x:c>
      <x:c r="C68" s="77" t="s">
        <x:v>294</x:v>
      </x:c>
      <x:c r="D68" s="77">
        <x:f>D67</x:f>
        <x:v>18.940000000000001</x:v>
      </x:c>
      <x:c r="E68" s="77" t="s">
        <x:v>256</x:v>
      </x:c>
      <x:c r="F68" s="85">
        <x:f>INT(B68/D68)</x:f>
        <x:v>2093</x:v>
      </x:c>
      <x:c r="G68" s="79"/>
      <x:c r="H68" s="79">
        <x:f>F68</x:f>
        <x:v>2093</x:v>
      </x:c>
      <x:c r="I68" s="79"/>
      <x:c r="J68" s="79">
        <x:f>SUM(G68:I68)</x:f>
        <x:v>2093</x:v>
      </x:c>
    </x:row>
    <x:row r="69" spans="1:10" ht="19.5" customHeight="1">
      <x:c r="A69" s="76" t="s">
        <x:v>722</x:v>
      </x:c>
      <x:c r="B69" s="84">
        <x:f>B59</x:f>
        <x:v>20758</x:v>
      </x:c>
      <x:c r="C69" s="77" t="s">
        <x:v>294</x:v>
      </x:c>
      <x:c r="D69" s="77">
        <x:f>D68</x:f>
        <x:v>18.940000000000001</x:v>
      </x:c>
      <x:c r="E69" s="77" t="s">
        <x:v>256</x:v>
      </x:c>
      <x:c r="F69" s="85">
        <x:f>INT(B69/D69)</x:f>
        <x:v>1095</x:v>
      </x:c>
      <x:c r="G69" s="79"/>
      <x:c r="H69" s="79"/>
      <x:c r="I69" s="79">
        <x:f>F69</x:f>
        <x:v>1095</x:v>
      </x:c>
      <x:c r="J69" s="79">
        <x:f>SUM(G69:I69)</x:f>
        <x:v>1095</x:v>
      </x:c>
    </x:row>
    <x:row r="70" spans="1:10" ht="19.5" customHeight="1">
      <x:c r="A70" s="76" t="s">
        <x:v>384</x:v>
      </x:c>
      <x:c r="B70" s="77"/>
      <x:c r="C70" s="77"/>
      <x:c r="D70" s="77"/>
      <x:c r="E70" s="77"/>
      <x:c r="F70" s="78"/>
      <x:c r="G70" s="79">
        <x:f>SUM(G67:G69)</x:f>
        <x:v>989</x:v>
      </x:c>
      <x:c r="H70" s="79">
        <x:f>SUM(H67:H69)</x:f>
        <x:v>2093</x:v>
      </x:c>
      <x:c r="I70" s="79">
        <x:f>SUM(I67:I69)</x:f>
        <x:v>1095</x:v>
      </x:c>
      <x:c r="J70" s="79">
        <x:f>SUM(G70:I70)</x:f>
        <x:v>4177</x:v>
      </x:c>
    </x:row>
    <x:row r="71" spans="1:10" ht="19.5" customHeight="1">
      <x:c r="A71" s="87"/>
      <x:c r="B71" s="88"/>
      <x:c r="C71" s="88"/>
      <x:c r="D71" s="88"/>
      <x:c r="E71" s="88"/>
      <x:c r="F71" s="89"/>
      <x:c r="G71" s="90"/>
      <x:c r="H71" s="90"/>
      <x:c r="I71" s="90"/>
      <x:c r="J71" s="90"/>
    </x:row>
    <x:row r="72" spans="1:10" ht="19.5" customHeight="1">
      <x:c r="A72" s="76" t="s">
        <x:v>359</x:v>
      </x:c>
      <x:c r="B72" s="77"/>
      <x:c r="C72" s="77"/>
      <x:c r="D72" s="77"/>
      <x:c r="E72" s="77"/>
      <x:c r="F72" s="78"/>
      <x:c r="G72" s="79"/>
      <x:c r="H72" s="79"/>
      <x:c r="I72" s="79"/>
      <x:c r="J72" s="79"/>
    </x:row>
    <x:row r="73" spans="1:10" ht="19.5" customHeight="1">
      <x:c r="A73" s="80" t="str">
        <x:f>A63</x:f>
        <x:v xml:space="preserve"> - 장비 : 트럭탑재형 크레인 10톤</x:v>
      </x:c>
      <x:c r="B73" s="81"/>
      <x:c r="C73" s="81"/>
      <x:c r="D73" s="81"/>
      <x:c r="E73" s="81"/>
      <x:c r="F73" s="82"/>
      <x:c r="G73" s="79"/>
      <x:c r="H73" s="79"/>
      <x:c r="I73" s="79"/>
      <x:c r="J73" s="79"/>
    </x:row>
    <x:row r="74" spans="1:10" ht="19.5" customHeight="1">
      <x:c r="A74" s="76" t="s">
        <x:v>1346</x:v>
      </x:c>
      <x:c r="B74" s="77"/>
      <x:c r="C74" s="77"/>
      <x:c r="D74" s="77"/>
      <x:c r="E74" s="77"/>
      <x:c r="F74" s="78"/>
      <x:c r="G74" s="79"/>
      <x:c r="H74" s="79"/>
      <x:c r="I74" s="79"/>
      <x:c r="J74" s="79"/>
    </x:row>
    <x:row r="75" spans="1:10" ht="19.5" customHeight="1">
      <x:c r="A75" s="76" t="s">
        <x:v>126</x:v>
      </x:c>
      <x:c r="B75" s="77"/>
      <x:c r="C75" s="77" t="s">
        <x:v>294</x:v>
      </x:c>
      <x:c r="D75" s="77">
        <x:v>210</x:v>
      </x:c>
      <x:c r="E75" s="77"/>
      <x:c r="F75" s="78"/>
      <x:c r="G75" s="79"/>
      <x:c r="H75" s="79"/>
      <x:c r="I75" s="79"/>
      <x:c r="J75" s="79"/>
    </x:row>
    <x:row r="76" spans="1:10" ht="19.5" customHeight="1">
      <x:c r="A76" s="83" t="s">
        <x:v>256</x:v>
      </x:c>
      <x:c r="B76" s="77">
        <x:f>ROUNDDOWN(3600/D75,2)</x:f>
        <x:v>17.140000000000001</x:v>
      </x:c>
      <x:c r="C76" s="77"/>
      <x:c r="D76" s="77"/>
      <x:c r="E76" s="77"/>
      <x:c r="F76" s="78"/>
      <x:c r="G76" s="79"/>
      <x:c r="H76" s="79"/>
      <x:c r="I76" s="79"/>
      <x:c r="J76" s="79"/>
    </x:row>
    <x:row r="77" spans="1:10" ht="19.5" customHeight="1">
      <x:c r="A77" s="76" t="s">
        <x:v>741</x:v>
      </x:c>
      <x:c r="B77" s="84">
        <x:f>B67</x:f>
        <x:v>18750</x:v>
      </x:c>
      <x:c r="C77" s="77" t="s">
        <x:v>294</x:v>
      </x:c>
      <x:c r="D77" s="77">
        <x:f>B76</x:f>
        <x:v>17.140000000000001</x:v>
      </x:c>
      <x:c r="E77" s="77" t="s">
        <x:v>256</x:v>
      </x:c>
      <x:c r="F77" s="85">
        <x:f>INT(B77/D77)</x:f>
        <x:v>1093</x:v>
      </x:c>
      <x:c r="G77" s="79">
        <x:f>F77</x:f>
        <x:v>1093</x:v>
      </x:c>
      <x:c r="H77" s="79"/>
      <x:c r="I77" s="79"/>
      <x:c r="J77" s="79">
        <x:f>SUM(G77:I77)</x:f>
        <x:v>1093</x:v>
      </x:c>
    </x:row>
    <x:row r="78" spans="1:10" ht="19.5" customHeight="1">
      <x:c r="A78" s="76" t="s">
        <x:v>738</x:v>
      </x:c>
      <x:c r="B78" s="84">
        <x:f>B68</x:f>
        <x:v>39645</x:v>
      </x:c>
      <x:c r="C78" s="77" t="s">
        <x:v>294</x:v>
      </x:c>
      <x:c r="D78" s="77">
        <x:f>D77</x:f>
        <x:v>17.140000000000001</x:v>
      </x:c>
      <x:c r="E78" s="77" t="s">
        <x:v>256</x:v>
      </x:c>
      <x:c r="F78" s="85">
        <x:f>INT(B78/D78)</x:f>
        <x:v>2313</x:v>
      </x:c>
      <x:c r="G78" s="79"/>
      <x:c r="H78" s="79">
        <x:f>F78</x:f>
        <x:v>2313</x:v>
      </x:c>
      <x:c r="I78" s="79"/>
      <x:c r="J78" s="79">
        <x:f>SUM(G78:I78)</x:f>
        <x:v>2313</x:v>
      </x:c>
    </x:row>
    <x:row r="79" spans="1:10" ht="19.5" customHeight="1">
      <x:c r="A79" s="76" t="s">
        <x:v>722</x:v>
      </x:c>
      <x:c r="B79" s="84">
        <x:f>B69</x:f>
        <x:v>20758</x:v>
      </x:c>
      <x:c r="C79" s="77" t="s">
        <x:v>294</x:v>
      </x:c>
      <x:c r="D79" s="77">
        <x:f>D78</x:f>
        <x:v>17.140000000000001</x:v>
      </x:c>
      <x:c r="E79" s="77" t="s">
        <x:v>256</x:v>
      </x:c>
      <x:c r="F79" s="85">
        <x:f>INT(B79/D79)</x:f>
        <x:v>1211</x:v>
      </x:c>
      <x:c r="G79" s="79"/>
      <x:c r="H79" s="79"/>
      <x:c r="I79" s="79">
        <x:f>F79</x:f>
        <x:v>1211</x:v>
      </x:c>
      <x:c r="J79" s="79">
        <x:f>SUM(G79:I79)</x:f>
        <x:v>1211</x:v>
      </x:c>
    </x:row>
    <x:row r="80" spans="1:10" ht="19.5" customHeight="1">
      <x:c r="A80" s="76" t="s">
        <x:v>384</x:v>
      </x:c>
      <x:c r="B80" s="77"/>
      <x:c r="C80" s="77"/>
      <x:c r="D80" s="77"/>
      <x:c r="E80" s="77"/>
      <x:c r="F80" s="78"/>
      <x:c r="G80" s="79">
        <x:f>SUM(G77:G79)</x:f>
        <x:v>1093</x:v>
      </x:c>
      <x:c r="H80" s="79">
        <x:f>SUM(H77:H79)</x:f>
        <x:v>2313</x:v>
      </x:c>
      <x:c r="I80" s="79">
        <x:f>SUM(I77:I79)</x:f>
        <x:v>1211</x:v>
      </x:c>
      <x:c r="J80" s="79">
        <x:f>SUM(G80:I80)</x:f>
        <x:v>4617</x:v>
      </x:c>
    </x:row>
    <x:row r="81" spans="1:10" ht="19.5" customHeight="1">
      <x:c r="A81" s="87"/>
      <x:c r="B81" s="88"/>
      <x:c r="C81" s="88"/>
      <x:c r="D81" s="88"/>
      <x:c r="E81" s="88"/>
      <x:c r="F81" s="89"/>
      <x:c r="G81" s="90"/>
      <x:c r="H81" s="90"/>
      <x:c r="I81" s="90"/>
      <x:c r="J81" s="90"/>
    </x:row>
    <x:row r="82" spans="1:10" ht="19.5" customHeight="1">
      <x:c r="A82" s="76" t="s">
        <x:v>403</x:v>
      </x:c>
      <x:c r="B82" s="77"/>
      <x:c r="C82" s="77"/>
      <x:c r="D82" s="77"/>
      <x:c r="E82" s="77"/>
      <x:c r="F82" s="78"/>
      <x:c r="G82" s="79"/>
      <x:c r="H82" s="79"/>
      <x:c r="I82" s="79"/>
      <x:c r="J82" s="79"/>
    </x:row>
    <x:row r="83" spans="1:10" ht="19.5" customHeight="1">
      <x:c r="A83" s="80" t="s">
        <x:v>127</x:v>
      </x:c>
      <x:c r="B83" s="81"/>
      <x:c r="C83" s="81"/>
      <x:c r="D83" s="81"/>
      <x:c r="E83" s="81"/>
      <x:c r="F83" s="82"/>
      <x:c r="G83" s="79"/>
      <x:c r="H83" s="79"/>
      <x:c r="I83" s="79"/>
      <x:c r="J83" s="79"/>
    </x:row>
    <x:row r="84" spans="1:10" ht="19.5" customHeight="1">
      <x:c r="A84" s="76" t="s">
        <x:v>1346</x:v>
      </x:c>
      <x:c r="B84" s="77"/>
      <x:c r="C84" s="77"/>
      <x:c r="D84" s="77"/>
      <x:c r="E84" s="77"/>
      <x:c r="F84" s="78"/>
      <x:c r="G84" s="79"/>
      <x:c r="H84" s="79"/>
      <x:c r="I84" s="79"/>
      <x:c r="J84" s="79"/>
    </x:row>
    <x:row r="85" spans="1:10" ht="19.5" customHeight="1">
      <x:c r="A85" s="76" t="s">
        <x:v>126</x:v>
      </x:c>
      <x:c r="B85" s="77"/>
      <x:c r="C85" s="77" t="s">
        <x:v>294</x:v>
      </x:c>
      <x:c r="D85" s="77">
        <x:v>210</x:v>
      </x:c>
      <x:c r="E85" s="77"/>
      <x:c r="F85" s="78"/>
      <x:c r="G85" s="79"/>
      <x:c r="H85" s="79"/>
      <x:c r="I85" s="79"/>
      <x:c r="J85" s="79"/>
    </x:row>
    <x:row r="86" spans="1:10" ht="19.5" customHeight="1">
      <x:c r="A86" s="83" t="s">
        <x:v>256</x:v>
      </x:c>
      <x:c r="B86" s="77">
        <x:f>ROUNDDOWN(3600/D85,2)</x:f>
        <x:v>17.140000000000001</x:v>
      </x:c>
      <x:c r="C86" s="77"/>
      <x:c r="D86" s="77"/>
      <x:c r="E86" s="77"/>
      <x:c r="F86" s="78"/>
      <x:c r="G86" s="79"/>
      <x:c r="H86" s="79"/>
      <x:c r="I86" s="79"/>
      <x:c r="J86" s="79"/>
    </x:row>
    <x:row r="87" spans="1:10" ht="19.5" customHeight="1">
      <x:c r="A87" s="76" t="s">
        <x:v>741</x:v>
      </x:c>
      <x:c r="B87" s="84">
        <x:f>건설기계목록!E14</x:f>
        <x:v>18750</x:v>
      </x:c>
      <x:c r="C87" s="77" t="s">
        <x:v>294</x:v>
      </x:c>
      <x:c r="D87" s="77">
        <x:f>B86</x:f>
        <x:v>17.140000000000001</x:v>
      </x:c>
      <x:c r="E87" s="77" t="s">
        <x:v>256</x:v>
      </x:c>
      <x:c r="F87" s="85">
        <x:f>INT(B87/D87)</x:f>
        <x:v>1093</x:v>
      </x:c>
      <x:c r="G87" s="79">
        <x:f>F87</x:f>
        <x:v>1093</x:v>
      </x:c>
      <x:c r="H87" s="79"/>
      <x:c r="I87" s="79"/>
      <x:c r="J87" s="79">
        <x:f>SUM(G87:I87)</x:f>
        <x:v>1093</x:v>
      </x:c>
    </x:row>
    <x:row r="88" spans="1:10" ht="19.5" customHeight="1">
      <x:c r="A88" s="76" t="s">
        <x:v>738</x:v>
      </x:c>
      <x:c r="B88" s="84">
        <x:f>건설기계목록!F14</x:f>
        <x:v>39645</x:v>
      </x:c>
      <x:c r="C88" s="77" t="s">
        <x:v>294</x:v>
      </x:c>
      <x:c r="D88" s="77">
        <x:f>D87</x:f>
        <x:v>17.140000000000001</x:v>
      </x:c>
      <x:c r="E88" s="77" t="s">
        <x:v>256</x:v>
      </x:c>
      <x:c r="F88" s="85">
        <x:f>INT(B88/D88)</x:f>
        <x:v>2313</x:v>
      </x:c>
      <x:c r="G88" s="79"/>
      <x:c r="H88" s="79">
        <x:f>F88</x:f>
        <x:v>2313</x:v>
      </x:c>
      <x:c r="I88" s="79"/>
      <x:c r="J88" s="79">
        <x:f>SUM(G88:I88)</x:f>
        <x:v>2313</x:v>
      </x:c>
    </x:row>
    <x:row r="89" spans="1:10" ht="19.5" customHeight="1">
      <x:c r="A89" s="76" t="s">
        <x:v>722</x:v>
      </x:c>
      <x:c r="B89" s="84">
        <x:f>건설기계목록!G14</x:f>
        <x:v>20758</x:v>
      </x:c>
      <x:c r="C89" s="77" t="s">
        <x:v>294</x:v>
      </x:c>
      <x:c r="D89" s="77">
        <x:f>D88</x:f>
        <x:v>17.140000000000001</x:v>
      </x:c>
      <x:c r="E89" s="77" t="s">
        <x:v>256</x:v>
      </x:c>
      <x:c r="F89" s="85">
        <x:f>INT(B89/D89)</x:f>
        <x:v>1211</x:v>
      </x:c>
      <x:c r="G89" s="79"/>
      <x:c r="H89" s="79"/>
      <x:c r="I89" s="79">
        <x:f>F89</x:f>
        <x:v>1211</x:v>
      </x:c>
      <x:c r="J89" s="79">
        <x:f>SUM(G89:I89)</x:f>
        <x:v>1211</x:v>
      </x:c>
    </x:row>
    <x:row r="90" spans="1:10" ht="19.5" customHeight="1">
      <x:c r="A90" s="76" t="s">
        <x:v>384</x:v>
      </x:c>
      <x:c r="B90" s="77"/>
      <x:c r="C90" s="77"/>
      <x:c r="D90" s="77"/>
      <x:c r="E90" s="77"/>
      <x:c r="F90" s="78"/>
      <x:c r="G90" s="79">
        <x:f>SUM(G87:G89)</x:f>
        <x:v>1093</x:v>
      </x:c>
      <x:c r="H90" s="79">
        <x:f>SUM(H87:H89)</x:f>
        <x:v>2313</x:v>
      </x:c>
      <x:c r="I90" s="79">
        <x:f>SUM(I87:I89)</x:f>
        <x:v>1211</x:v>
      </x:c>
      <x:c r="J90" s="79">
        <x:f>SUM(G90:I90)</x:f>
        <x:v>4617</x:v>
      </x:c>
    </x:row>
    <x:row r="91" spans="1:10" ht="19.5" customHeight="1">
      <x:c r="A91" s="87"/>
      <x:c r="B91" s="88"/>
      <x:c r="C91" s="88"/>
      <x:c r="D91" s="88"/>
      <x:c r="E91" s="88"/>
      <x:c r="F91" s="89"/>
      <x:c r="G91" s="90"/>
      <x:c r="H91" s="90"/>
      <x:c r="I91" s="90"/>
      <x:c r="J91" s="90"/>
    </x:row>
    <x:row r="92" spans="1:10" ht="19.5" customHeight="1">
      <x:c r="A92" s="76" t="s">
        <x:v>402</x:v>
      </x:c>
      <x:c r="B92" s="77"/>
      <x:c r="C92" s="77"/>
      <x:c r="D92" s="77"/>
      <x:c r="E92" s="77"/>
      <x:c r="F92" s="78"/>
      <x:c r="G92" s="79"/>
      <x:c r="H92" s="79"/>
      <x:c r="I92" s="79"/>
      <x:c r="J92" s="79"/>
    </x:row>
    <x:row r="93" spans="1:10" ht="19.5" customHeight="1">
      <x:c r="A93" s="80" t="s">
        <x:v>141</x:v>
      </x:c>
      <x:c r="B93" s="81"/>
      <x:c r="C93" s="81"/>
      <x:c r="D93" s="81"/>
      <x:c r="E93" s="81"/>
      <x:c r="F93" s="82"/>
      <x:c r="G93" s="79"/>
      <x:c r="H93" s="79"/>
      <x:c r="I93" s="79"/>
      <x:c r="J93" s="79"/>
    </x:row>
    <x:row r="94" spans="1:10" ht="19.5" customHeight="1">
      <x:c r="A94" s="76" t="s">
        <x:v>1347</x:v>
      </x:c>
      <x:c r="B94" s="77"/>
      <x:c r="C94" s="77"/>
      <x:c r="D94" s="77"/>
      <x:c r="E94" s="77"/>
      <x:c r="F94" s="78"/>
      <x:c r="G94" s="79"/>
      <x:c r="H94" s="79"/>
      <x:c r="I94" s="79"/>
      <x:c r="J94" s="79"/>
    </x:row>
    <x:row r="95" spans="1:10" ht="19.5" customHeight="1">
      <x:c r="A95" s="76" t="s">
        <x:v>126</x:v>
      </x:c>
      <x:c r="B95" s="77"/>
      <x:c r="C95" s="77" t="s">
        <x:v>294</x:v>
      </x:c>
      <x:c r="D95" s="77">
        <x:v>230</x:v>
      </x:c>
      <x:c r="E95" s="77"/>
      <x:c r="F95" s="78"/>
      <x:c r="G95" s="79"/>
      <x:c r="H95" s="79"/>
      <x:c r="I95" s="79"/>
      <x:c r="J95" s="79"/>
    </x:row>
    <x:row r="96" spans="1:10" ht="19.5" customHeight="1">
      <x:c r="A96" s="83" t="s">
        <x:v>256</x:v>
      </x:c>
      <x:c r="B96" s="77">
        <x:f>ROUNDDOWN(3600/D95,2)</x:f>
        <x:v>15.65</x:v>
      </x:c>
      <x:c r="C96" s="77"/>
      <x:c r="D96" s="77"/>
      <x:c r="E96" s="77"/>
      <x:c r="F96" s="78"/>
      <x:c r="G96" s="79"/>
      <x:c r="H96" s="79"/>
      <x:c r="I96" s="79"/>
      <x:c r="J96" s="79"/>
    </x:row>
    <x:row r="97" spans="1:10" ht="19.5" customHeight="1">
      <x:c r="A97" s="76" t="s">
        <x:v>741</x:v>
      </x:c>
      <x:c r="B97" s="84">
        <x:f>건설기계목록!E15</x:f>
        <x:v>20024</x:v>
      </x:c>
      <x:c r="C97" s="77" t="s">
        <x:v>294</x:v>
      </x:c>
      <x:c r="D97" s="77">
        <x:f>B96</x:f>
        <x:v>15.65</x:v>
      </x:c>
      <x:c r="E97" s="77" t="s">
        <x:v>256</x:v>
      </x:c>
      <x:c r="F97" s="85">
        <x:f>INT(B97/D97)</x:f>
        <x:v>1279</x:v>
      </x:c>
      <x:c r="G97" s="79">
        <x:f>F97</x:f>
        <x:v>1279</x:v>
      </x:c>
      <x:c r="H97" s="79"/>
      <x:c r="I97" s="79"/>
      <x:c r="J97" s="79">
        <x:f>SUM(G97:I97)</x:f>
        <x:v>1279</x:v>
      </x:c>
    </x:row>
    <x:row r="98" spans="1:10" ht="19.5" customHeight="1">
      <x:c r="A98" s="76" t="s">
        <x:v>738</x:v>
      </x:c>
      <x:c r="B98" s="84">
        <x:f>건설기계목록!F15</x:f>
        <x:v>39645</x:v>
      </x:c>
      <x:c r="C98" s="77" t="s">
        <x:v>294</x:v>
      </x:c>
      <x:c r="D98" s="77">
        <x:f>D97</x:f>
        <x:v>15.65</x:v>
      </x:c>
      <x:c r="E98" s="77" t="s">
        <x:v>256</x:v>
      </x:c>
      <x:c r="F98" s="85">
        <x:f>INT(B98/D98)</x:f>
        <x:v>2533</x:v>
      </x:c>
      <x:c r="G98" s="79"/>
      <x:c r="H98" s="79">
        <x:f>F98</x:f>
        <x:v>2533</x:v>
      </x:c>
      <x:c r="I98" s="79"/>
      <x:c r="J98" s="79">
        <x:f>SUM(G98:I98)</x:f>
        <x:v>2533</x:v>
      </x:c>
    </x:row>
    <x:row r="99" spans="1:10" ht="19.5" customHeight="1">
      <x:c r="A99" s="76" t="s">
        <x:v>722</x:v>
      </x:c>
      <x:c r="B99" s="84">
        <x:f>건설기계목록!G15</x:f>
        <x:v>27133</x:v>
      </x:c>
      <x:c r="C99" s="77" t="s">
        <x:v>294</x:v>
      </x:c>
      <x:c r="D99" s="77">
        <x:f>D98</x:f>
        <x:v>15.65</x:v>
      </x:c>
      <x:c r="E99" s="77" t="s">
        <x:v>256</x:v>
      </x:c>
      <x:c r="F99" s="85">
        <x:f>INT(B99/D99)</x:f>
        <x:v>1733</x:v>
      </x:c>
      <x:c r="G99" s="79"/>
      <x:c r="H99" s="79"/>
      <x:c r="I99" s="79">
        <x:f>F99</x:f>
        <x:v>1733</x:v>
      </x:c>
      <x:c r="J99" s="79">
        <x:f>SUM(G99:I99)</x:f>
        <x:v>1733</x:v>
      </x:c>
    </x:row>
    <x:row r="100" spans="1:10" ht="19.5" customHeight="1">
      <x:c r="A100" s="76" t="s">
        <x:v>384</x:v>
      </x:c>
      <x:c r="B100" s="77"/>
      <x:c r="C100" s="77"/>
      <x:c r="D100" s="77"/>
      <x:c r="E100" s="77"/>
      <x:c r="F100" s="78"/>
      <x:c r="G100" s="79">
        <x:f>SUM(G97:G99)</x:f>
        <x:v>1279</x:v>
      </x:c>
      <x:c r="H100" s="79">
        <x:f>SUM(H97:H99)</x:f>
        <x:v>2533</x:v>
      </x:c>
      <x:c r="I100" s="79">
        <x:f>SUM(I97:I99)</x:f>
        <x:v>1733</x:v>
      </x:c>
      <x:c r="J100" s="79">
        <x:f>SUM(G100:I100)</x:f>
        <x:v>5545</x:v>
      </x:c>
    </x:row>
    <x:row r="101" spans="1:10" ht="19.5" customHeight="1">
      <x:c r="A101" s="87"/>
      <x:c r="B101" s="88"/>
      <x:c r="C101" s="88"/>
      <x:c r="D101" s="88"/>
      <x:c r="E101" s="88"/>
      <x:c r="F101" s="89"/>
      <x:c r="G101" s="90"/>
      <x:c r="H101" s="90"/>
      <x:c r="I101" s="90"/>
      <x:c r="J101" s="90"/>
    </x:row>
    <x:row r="102" spans="1:10" ht="19.5" customHeight="1">
      <x:c r="A102" s="76" t="s">
        <x:v>398</x:v>
      </x:c>
      <x:c r="B102" s="77"/>
      <x:c r="C102" s="77"/>
      <x:c r="D102" s="77"/>
      <x:c r="E102" s="77"/>
      <x:c r="F102" s="78"/>
      <x:c r="G102" s="79"/>
      <x:c r="H102" s="79"/>
      <x:c r="I102" s="79"/>
      <x:c r="J102" s="79"/>
    </x:row>
    <x:row r="103" spans="1:10" ht="19.5" customHeight="1">
      <x:c r="A103" s="80" t="s">
        <x:v>141</x:v>
      </x:c>
      <x:c r="B103" s="81"/>
      <x:c r="C103" s="81"/>
      <x:c r="D103" s="81"/>
      <x:c r="E103" s="81"/>
      <x:c r="F103" s="82"/>
      <x:c r="G103" s="79"/>
      <x:c r="H103" s="79"/>
      <x:c r="I103" s="79"/>
      <x:c r="J103" s="79"/>
    </x:row>
    <x:row r="104" spans="1:10" ht="19.5" customHeight="1">
      <x:c r="A104" s="76" t="s">
        <x:v>1302</x:v>
      </x:c>
      <x:c r="B104" s="77"/>
      <x:c r="C104" s="77"/>
      <x:c r="D104" s="77"/>
      <x:c r="E104" s="77"/>
      <x:c r="F104" s="78"/>
      <x:c r="G104" s="79"/>
      <x:c r="H104" s="79"/>
      <x:c r="I104" s="79"/>
      <x:c r="J104" s="79"/>
    </x:row>
    <x:row r="105" spans="1:10" ht="19.5" customHeight="1">
      <x:c r="A105" s="76" t="s">
        <x:v>126</x:v>
      </x:c>
      <x:c r="B105" s="77"/>
      <x:c r="C105" s="77" t="s">
        <x:v>294</x:v>
      </x:c>
      <x:c r="D105" s="77">
        <x:v>240</x:v>
      </x:c>
      <x:c r="E105" s="77"/>
      <x:c r="F105" s="78"/>
      <x:c r="G105" s="79"/>
      <x:c r="H105" s="79"/>
      <x:c r="I105" s="79"/>
      <x:c r="J105" s="79"/>
    </x:row>
    <x:row r="106" spans="1:10" ht="19.5" customHeight="1">
      <x:c r="A106" s="83" t="s">
        <x:v>256</x:v>
      </x:c>
      <x:c r="B106" s="77">
        <x:f>ROUNDDOWN(3600/D105,2)</x:f>
        <x:v>15</x:v>
      </x:c>
      <x:c r="C106" s="77"/>
      <x:c r="D106" s="77"/>
      <x:c r="E106" s="77"/>
      <x:c r="F106" s="78"/>
      <x:c r="G106" s="79"/>
      <x:c r="H106" s="79"/>
      <x:c r="I106" s="79"/>
      <x:c r="J106" s="79"/>
    </x:row>
    <x:row r="107" spans="1:10" ht="19.5" customHeight="1">
      <x:c r="A107" s="76" t="s">
        <x:v>741</x:v>
      </x:c>
      <x:c r="B107" s="84">
        <x:f>건설기계목록!E15</x:f>
        <x:v>20024</x:v>
      </x:c>
      <x:c r="C107" s="77" t="s">
        <x:v>294</x:v>
      </x:c>
      <x:c r="D107" s="77">
        <x:f>B106</x:f>
        <x:v>15</x:v>
      </x:c>
      <x:c r="E107" s="77" t="s">
        <x:v>256</x:v>
      </x:c>
      <x:c r="F107" s="85">
        <x:f>INT(B107/D107)</x:f>
        <x:v>1334</x:v>
      </x:c>
      <x:c r="G107" s="79">
        <x:f>F107</x:f>
        <x:v>1334</x:v>
      </x:c>
      <x:c r="H107" s="79"/>
      <x:c r="I107" s="79"/>
      <x:c r="J107" s="79">
        <x:f>SUM(G107:I107)</x:f>
        <x:v>1334</x:v>
      </x:c>
    </x:row>
    <x:row r="108" spans="1:10" ht="19.5" customHeight="1">
      <x:c r="A108" s="76" t="s">
        <x:v>738</x:v>
      </x:c>
      <x:c r="B108" s="84">
        <x:f>건설기계목록!F15</x:f>
        <x:v>39645</x:v>
      </x:c>
      <x:c r="C108" s="77" t="s">
        <x:v>294</x:v>
      </x:c>
      <x:c r="D108" s="77">
        <x:f>D107</x:f>
        <x:v>15</x:v>
      </x:c>
      <x:c r="E108" s="77" t="s">
        <x:v>256</x:v>
      </x:c>
      <x:c r="F108" s="85">
        <x:f>INT(B108/D108)</x:f>
        <x:v>2643</x:v>
      </x:c>
      <x:c r="G108" s="79"/>
      <x:c r="H108" s="79">
        <x:f>F108</x:f>
        <x:v>2643</x:v>
      </x:c>
      <x:c r="I108" s="79"/>
      <x:c r="J108" s="79">
        <x:f>SUM(G108:I108)</x:f>
        <x:v>2643</x:v>
      </x:c>
    </x:row>
    <x:row r="109" spans="1:10" ht="19.5" customHeight="1">
      <x:c r="A109" s="76" t="s">
        <x:v>722</x:v>
      </x:c>
      <x:c r="B109" s="84">
        <x:f>건설기계목록!G15</x:f>
        <x:v>27133</x:v>
      </x:c>
      <x:c r="C109" s="77" t="s">
        <x:v>294</x:v>
      </x:c>
      <x:c r="D109" s="77">
        <x:f>D108</x:f>
        <x:v>15</x:v>
      </x:c>
      <x:c r="E109" s="77" t="s">
        <x:v>256</x:v>
      </x:c>
      <x:c r="F109" s="85">
        <x:f>INT(B109/D109)</x:f>
        <x:v>1808</x:v>
      </x:c>
      <x:c r="G109" s="79"/>
      <x:c r="H109" s="79"/>
      <x:c r="I109" s="79">
        <x:f>F109</x:f>
        <x:v>1808</x:v>
      </x:c>
      <x:c r="J109" s="79">
        <x:f>SUM(G109:I109)</x:f>
        <x:v>1808</x:v>
      </x:c>
    </x:row>
    <x:row r="110" spans="1:10" ht="19.5" customHeight="1">
      <x:c r="A110" s="76" t="s">
        <x:v>384</x:v>
      </x:c>
      <x:c r="B110" s="77"/>
      <x:c r="C110" s="77"/>
      <x:c r="D110" s="77"/>
      <x:c r="E110" s="77"/>
      <x:c r="F110" s="78"/>
      <x:c r="G110" s="79">
        <x:f>SUM(G107:G109)</x:f>
        <x:v>1334</x:v>
      </x:c>
      <x:c r="H110" s="79">
        <x:f>SUM(H107:H109)</x:f>
        <x:v>2643</x:v>
      </x:c>
      <x:c r="I110" s="79">
        <x:f>SUM(I107:I109)</x:f>
        <x:v>1808</x:v>
      </x:c>
      <x:c r="J110" s="79">
        <x:f>SUM(G110:I110)</x:f>
        <x:v>5785</x:v>
      </x:c>
    </x:row>
    <x:row r="111" spans="1:10" ht="19.5" customHeight="1">
      <x:c r="A111" s="87"/>
      <x:c r="B111" s="88"/>
      <x:c r="C111" s="88"/>
      <x:c r="D111" s="88"/>
      <x:c r="E111" s="88"/>
      <x:c r="F111" s="89"/>
      <x:c r="G111" s="90"/>
      <x:c r="H111" s="90"/>
      <x:c r="I111" s="90"/>
      <x:c r="J111" s="90"/>
    </x:row>
    <x:row r="112" spans="1:10" ht="19.5" customHeight="1">
      <x:c r="A112" s="76" t="s">
        <x:v>405</x:v>
      </x:c>
      <x:c r="B112" s="77"/>
      <x:c r="C112" s="77"/>
      <x:c r="D112" s="77"/>
      <x:c r="E112" s="77"/>
      <x:c r="F112" s="78"/>
      <x:c r="G112" s="79"/>
      <x:c r="H112" s="79"/>
      <x:c r="I112" s="79"/>
      <x:c r="J112" s="79"/>
    </x:row>
    <x:row r="113" spans="1:10" ht="19.5" customHeight="1">
      <x:c r="A113" s="80" t="s">
        <x:v>141</x:v>
      </x:c>
      <x:c r="B113" s="81"/>
      <x:c r="C113" s="81"/>
      <x:c r="D113" s="81"/>
      <x:c r="E113" s="81"/>
      <x:c r="F113" s="82"/>
      <x:c r="G113" s="79"/>
      <x:c r="H113" s="79"/>
      <x:c r="I113" s="79"/>
      <x:c r="J113" s="79"/>
    </x:row>
    <x:row r="114" spans="1:10" ht="19.5" customHeight="1">
      <x:c r="A114" s="76" t="s">
        <x:v>1302</x:v>
      </x:c>
      <x:c r="B114" s="77"/>
      <x:c r="C114" s="77"/>
      <x:c r="D114" s="77"/>
      <x:c r="E114" s="77"/>
      <x:c r="F114" s="78"/>
      <x:c r="G114" s="79"/>
      <x:c r="H114" s="79"/>
      <x:c r="I114" s="79"/>
      <x:c r="J114" s="79"/>
    </x:row>
    <x:row r="115" spans="1:10" ht="19.5" customHeight="1">
      <x:c r="A115" s="76" t="s">
        <x:v>126</x:v>
      </x:c>
      <x:c r="B115" s="77"/>
      <x:c r="C115" s="77" t="s">
        <x:v>294</x:v>
      </x:c>
      <x:c r="D115" s="77">
        <x:v>240</x:v>
      </x:c>
      <x:c r="E115" s="77"/>
      <x:c r="F115" s="78"/>
      <x:c r="G115" s="79"/>
      <x:c r="H115" s="79"/>
      <x:c r="I115" s="79"/>
      <x:c r="J115" s="79"/>
    </x:row>
    <x:row r="116" spans="1:10" ht="19.5" customHeight="1">
      <x:c r="A116" s="83" t="s">
        <x:v>256</x:v>
      </x:c>
      <x:c r="B116" s="77">
        <x:f>ROUNDDOWN(3600/D115,2)</x:f>
        <x:v>15</x:v>
      </x:c>
      <x:c r="C116" s="77"/>
      <x:c r="D116" s="77"/>
      <x:c r="E116" s="77"/>
      <x:c r="F116" s="78"/>
      <x:c r="G116" s="79"/>
      <x:c r="H116" s="79"/>
      <x:c r="I116" s="79"/>
      <x:c r="J116" s="79"/>
    </x:row>
    <x:row r="117" spans="1:10" ht="19.5" customHeight="1">
      <x:c r="A117" s="76" t="s">
        <x:v>741</x:v>
      </x:c>
      <x:c r="B117" s="84">
        <x:f>B107</x:f>
        <x:v>20024</x:v>
      </x:c>
      <x:c r="C117" s="77" t="s">
        <x:v>294</x:v>
      </x:c>
      <x:c r="D117" s="77">
        <x:f>B116</x:f>
        <x:v>15</x:v>
      </x:c>
      <x:c r="E117" s="77" t="s">
        <x:v>256</x:v>
      </x:c>
      <x:c r="F117" s="85">
        <x:f>INT(B117/D117)</x:f>
        <x:v>1334</x:v>
      </x:c>
      <x:c r="G117" s="79">
        <x:f>F117</x:f>
        <x:v>1334</x:v>
      </x:c>
      <x:c r="H117" s="79"/>
      <x:c r="I117" s="79"/>
      <x:c r="J117" s="79">
        <x:f>SUM(G117:I117)</x:f>
        <x:v>1334</x:v>
      </x:c>
    </x:row>
    <x:row r="118" spans="1:10" ht="19.5" customHeight="1">
      <x:c r="A118" s="76" t="s">
        <x:v>738</x:v>
      </x:c>
      <x:c r="B118" s="84">
        <x:f>B108</x:f>
        <x:v>39645</x:v>
      </x:c>
      <x:c r="C118" s="77" t="s">
        <x:v>294</x:v>
      </x:c>
      <x:c r="D118" s="77">
        <x:f>D117</x:f>
        <x:v>15</x:v>
      </x:c>
      <x:c r="E118" s="77" t="s">
        <x:v>256</x:v>
      </x:c>
      <x:c r="F118" s="85">
        <x:f>INT(B118/D118)</x:f>
        <x:v>2643</x:v>
      </x:c>
      <x:c r="G118" s="79"/>
      <x:c r="H118" s="79">
        <x:f>F118</x:f>
        <x:v>2643</x:v>
      </x:c>
      <x:c r="I118" s="79"/>
      <x:c r="J118" s="79">
        <x:f>SUM(G118:I118)</x:f>
        <x:v>2643</x:v>
      </x:c>
    </x:row>
    <x:row r="119" spans="1:10" ht="19.5" customHeight="1">
      <x:c r="A119" s="76" t="s">
        <x:v>722</x:v>
      </x:c>
      <x:c r="B119" s="84">
        <x:f>B109</x:f>
        <x:v>27133</x:v>
      </x:c>
      <x:c r="C119" s="77" t="s">
        <x:v>294</x:v>
      </x:c>
      <x:c r="D119" s="77">
        <x:f>D118</x:f>
        <x:v>15</x:v>
      </x:c>
      <x:c r="E119" s="77" t="s">
        <x:v>256</x:v>
      </x:c>
      <x:c r="F119" s="85">
        <x:f>INT(B119/D119)</x:f>
        <x:v>1808</x:v>
      </x:c>
      <x:c r="G119" s="79"/>
      <x:c r="H119" s="79"/>
      <x:c r="I119" s="79">
        <x:f>F119</x:f>
        <x:v>1808</x:v>
      </x:c>
      <x:c r="J119" s="79">
        <x:f>SUM(G119:I119)</x:f>
        <x:v>1808</x:v>
      </x:c>
    </x:row>
    <x:row r="120" spans="1:10" ht="19.5" customHeight="1">
      <x:c r="A120" s="76" t="s">
        <x:v>384</x:v>
      </x:c>
      <x:c r="B120" s="77"/>
      <x:c r="C120" s="77"/>
      <x:c r="D120" s="77"/>
      <x:c r="E120" s="77"/>
      <x:c r="F120" s="78"/>
      <x:c r="G120" s="79">
        <x:f>SUM(G117:G119)</x:f>
        <x:v>1334</x:v>
      </x:c>
      <x:c r="H120" s="79">
        <x:f>SUM(H117:H119)</x:f>
        <x:v>2643</x:v>
      </x:c>
      <x:c r="I120" s="79">
        <x:f>SUM(I117:I119)</x:f>
        <x:v>1808</x:v>
      </x:c>
      <x:c r="J120" s="79">
        <x:f>SUM(G120:I120)</x:f>
        <x:v>5785</x:v>
      </x:c>
    </x:row>
    <x:row r="121" spans="1:10" ht="19.5" customHeight="1">
      <x:c r="A121" s="87"/>
      <x:c r="B121" s="88"/>
      <x:c r="C121" s="88"/>
      <x:c r="D121" s="88"/>
      <x:c r="E121" s="88"/>
      <x:c r="F121" s="89"/>
      <x:c r="G121" s="90"/>
      <x:c r="H121" s="90"/>
      <x:c r="I121" s="90"/>
      <x:c r="J121" s="90"/>
    </x:row>
    <x:row r="122" spans="1:10" ht="19.5" customHeight="1">
      <x:c r="A122" s="76" t="s">
        <x:v>407</x:v>
      </x:c>
      <x:c r="B122" s="77"/>
      <x:c r="C122" s="77"/>
      <x:c r="D122" s="77"/>
      <x:c r="E122" s="77"/>
      <x:c r="F122" s="78"/>
      <x:c r="G122" s="79"/>
      <x:c r="H122" s="79"/>
      <x:c r="I122" s="79"/>
      <x:c r="J122" s="79"/>
    </x:row>
    <x:row r="123" spans="1:10" ht="19.5" customHeight="1">
      <x:c r="A123" s="80" t="s">
        <x:v>936</x:v>
      </x:c>
      <x:c r="B123" s="81"/>
      <x:c r="C123" s="81"/>
      <x:c r="D123" s="81"/>
      <x:c r="E123" s="81"/>
      <x:c r="F123" s="82"/>
      <x:c r="G123" s="79"/>
      <x:c r="H123" s="79"/>
      <x:c r="I123" s="79"/>
      <x:c r="J123" s="79"/>
    </x:row>
    <x:row r="124" spans="1:10" ht="19.5" customHeight="1">
      <x:c r="A124" s="76" t="s">
        <x:v>33</x:v>
      </x:c>
      <x:c r="B124" s="77"/>
      <x:c r="C124" s="77"/>
      <x:c r="D124" s="77"/>
      <x:c r="E124" s="77"/>
      <x:c r="F124" s="78"/>
      <x:c r="G124" s="79"/>
      <x:c r="H124" s="79"/>
      <x:c r="I124" s="79"/>
      <x:c r="J124" s="79"/>
    </x:row>
    <x:row r="125" spans="1:10" ht="19.5" customHeight="1">
      <x:c r="A125" s="76" t="s">
        <x:v>126</x:v>
      </x:c>
      <x:c r="B125" s="77"/>
      <x:c r="C125" s="77" t="s">
        <x:v>294</x:v>
      </x:c>
      <x:c r="D125" s="77">
        <x:v>270</x:v>
      </x:c>
      <x:c r="E125" s="77"/>
      <x:c r="F125" s="78"/>
      <x:c r="G125" s="79"/>
      <x:c r="H125" s="79"/>
      <x:c r="I125" s="79"/>
      <x:c r="J125" s="79"/>
    </x:row>
    <x:row r="126" spans="1:10" ht="19.5" customHeight="1">
      <x:c r="A126" s="83" t="s">
        <x:v>256</x:v>
      </x:c>
      <x:c r="B126" s="77">
        <x:f>ROUNDDOWN(3600/D125,2)</x:f>
        <x:v>13.33</x:v>
      </x:c>
      <x:c r="C126" s="77"/>
      <x:c r="D126" s="77"/>
      <x:c r="E126" s="77"/>
      <x:c r="F126" s="78"/>
      <x:c r="G126" s="79"/>
      <x:c r="H126" s="79"/>
      <x:c r="I126" s="79"/>
      <x:c r="J126" s="79"/>
    </x:row>
    <x:row r="127" spans="1:10" ht="19.5" customHeight="1">
      <x:c r="A127" s="76" t="s">
        <x:v>741</x:v>
      </x:c>
      <x:c r="B127" s="84">
        <x:f>건설기계목록!E7</x:f>
        <x:v>12861</x:v>
      </x:c>
      <x:c r="C127" s="77" t="s">
        <x:v>294</x:v>
      </x:c>
      <x:c r="D127" s="77">
        <x:f>B126</x:f>
        <x:v>13.33</x:v>
      </x:c>
      <x:c r="E127" s="77" t="s">
        <x:v>256</x:v>
      </x:c>
      <x:c r="F127" s="85">
        <x:f>INT(B127/D127)</x:f>
        <x:v>964</x:v>
      </x:c>
      <x:c r="G127" s="79">
        <x:f>F127</x:f>
        <x:v>964</x:v>
      </x:c>
      <x:c r="H127" s="79"/>
      <x:c r="I127" s="79"/>
      <x:c r="J127" s="79">
        <x:f>SUM(G127:I127)</x:f>
        <x:v>964</x:v>
      </x:c>
    </x:row>
    <x:row r="128" spans="1:10" ht="19.5" customHeight="1">
      <x:c r="A128" s="76" t="s">
        <x:v>738</x:v>
      </x:c>
      <x:c r="B128" s="84">
        <x:f>건설기계목록!F7</x:f>
        <x:v>47849</x:v>
      </x:c>
      <x:c r="C128" s="77" t="s">
        <x:v>294</x:v>
      </x:c>
      <x:c r="D128" s="77">
        <x:f>D127</x:f>
        <x:v>13.33</x:v>
      </x:c>
      <x:c r="E128" s="77" t="s">
        <x:v>256</x:v>
      </x:c>
      <x:c r="F128" s="85">
        <x:f>INT(B128/D128)</x:f>
        <x:v>3589</x:v>
      </x:c>
      <x:c r="G128" s="79"/>
      <x:c r="H128" s="79">
        <x:f>F128</x:f>
        <x:v>3589</x:v>
      </x:c>
      <x:c r="I128" s="79"/>
      <x:c r="J128" s="79">
        <x:f>SUM(G128:I128)</x:f>
        <x:v>3589</x:v>
      </x:c>
    </x:row>
    <x:row r="129" spans="1:10" ht="19.5" customHeight="1">
      <x:c r="A129" s="76" t="s">
        <x:v>722</x:v>
      </x:c>
      <x:c r="B129" s="84">
        <x:f>건설기계목록!G7</x:f>
        <x:v>54842</x:v>
      </x:c>
      <x:c r="C129" s="77" t="s">
        <x:v>294</x:v>
      </x:c>
      <x:c r="D129" s="77">
        <x:f>D128</x:f>
        <x:v>13.33</x:v>
      </x:c>
      <x:c r="E129" s="77" t="s">
        <x:v>256</x:v>
      </x:c>
      <x:c r="F129" s="85">
        <x:f>INT(B129/D129)</x:f>
        <x:v>4114</x:v>
      </x:c>
      <x:c r="G129" s="79"/>
      <x:c r="H129" s="79"/>
      <x:c r="I129" s="79">
        <x:f>F129</x:f>
        <x:v>4114</x:v>
      </x:c>
      <x:c r="J129" s="79">
        <x:f>SUM(G129:I129)</x:f>
        <x:v>4114</x:v>
      </x:c>
    </x:row>
    <x:row r="130" spans="1:10" ht="19.5" customHeight="1">
      <x:c r="A130" s="76" t="s">
        <x:v>384</x:v>
      </x:c>
      <x:c r="B130" s="77"/>
      <x:c r="C130" s="77"/>
      <x:c r="D130" s="77"/>
      <x:c r="E130" s="77"/>
      <x:c r="F130" s="78"/>
      <x:c r="G130" s="79">
        <x:f>SUM(G127:G129)</x:f>
        <x:v>964</x:v>
      </x:c>
      <x:c r="H130" s="79">
        <x:f>SUM(H127:H129)</x:f>
        <x:v>3589</x:v>
      </x:c>
      <x:c r="I130" s="79">
        <x:f>SUM(I127:I129)</x:f>
        <x:v>4114</x:v>
      </x:c>
      <x:c r="J130" s="79">
        <x:f>SUM(G130:I130)</x:f>
        <x:v>8667</x:v>
      </x:c>
    </x:row>
    <x:row r="131" spans="1:10" ht="19.5" customHeight="1">
      <x:c r="A131" s="87"/>
      <x:c r="B131" s="88"/>
      <x:c r="C131" s="88"/>
      <x:c r="D131" s="88"/>
      <x:c r="E131" s="88"/>
      <x:c r="F131" s="89"/>
      <x:c r="G131" s="90"/>
      <x:c r="H131" s="90"/>
      <x:c r="I131" s="90"/>
      <x:c r="J131" s="90"/>
    </x:row>
    <x:row r="132" spans="1:10" ht="19.5" customHeight="1">
      <x:c r="A132" s="76" t="s">
        <x:v>372</x:v>
      </x:c>
      <x:c r="B132" s="77"/>
      <x:c r="C132" s="77"/>
      <x:c r="D132" s="77"/>
      <x:c r="E132" s="77"/>
      <x:c r="F132" s="78"/>
      <x:c r="G132" s="79"/>
      <x:c r="H132" s="79"/>
      <x:c r="I132" s="79"/>
      <x:c r="J132" s="79"/>
    </x:row>
    <x:row r="133" spans="1:10" ht="19.5" customHeight="1">
      <x:c r="A133" s="80" t="s">
        <x:v>936</x:v>
      </x:c>
      <x:c r="B133" s="81"/>
      <x:c r="C133" s="81"/>
      <x:c r="D133" s="81"/>
      <x:c r="E133" s="81"/>
      <x:c r="F133" s="82"/>
      <x:c r="G133" s="79"/>
      <x:c r="H133" s="79"/>
      <x:c r="I133" s="79"/>
      <x:c r="J133" s="79"/>
    </x:row>
    <x:row r="134" spans="1:10" ht="19.5" customHeight="1">
      <x:c r="A134" s="76" t="s">
        <x:v>1280</x:v>
      </x:c>
      <x:c r="B134" s="77"/>
      <x:c r="C134" s="77"/>
      <x:c r="D134" s="77"/>
      <x:c r="E134" s="77"/>
      <x:c r="F134" s="78"/>
      <x:c r="G134" s="79"/>
      <x:c r="H134" s="79"/>
      <x:c r="I134" s="79"/>
      <x:c r="J134" s="79"/>
    </x:row>
    <x:row r="135" spans="1:10" ht="19.5" customHeight="1">
      <x:c r="A135" s="76" t="s">
        <x:v>126</x:v>
      </x:c>
      <x:c r="B135" s="77"/>
      <x:c r="C135" s="77" t="s">
        <x:v>294</x:v>
      </x:c>
      <x:c r="D135" s="77">
        <x:v>310</x:v>
      </x:c>
      <x:c r="E135" s="77"/>
      <x:c r="F135" s="78"/>
      <x:c r="G135" s="79"/>
      <x:c r="H135" s="79"/>
      <x:c r="I135" s="79"/>
      <x:c r="J135" s="79"/>
    </x:row>
    <x:row r="136" spans="1:10" ht="19.5" customHeight="1">
      <x:c r="A136" s="83" t="s">
        <x:v>256</x:v>
      </x:c>
      <x:c r="B136" s="77">
        <x:f>ROUNDDOWN(3600/D135,2)</x:f>
        <x:v>11.609999999999999</x:v>
      </x:c>
      <x:c r="C136" s="77"/>
      <x:c r="D136" s="77"/>
      <x:c r="E136" s="77"/>
      <x:c r="F136" s="78"/>
      <x:c r="G136" s="79"/>
      <x:c r="H136" s="79"/>
      <x:c r="I136" s="79"/>
      <x:c r="J136" s="79"/>
    </x:row>
    <x:row r="137" spans="1:10" ht="19.5" customHeight="1">
      <x:c r="A137" s="76" t="s">
        <x:v>741</x:v>
      </x:c>
      <x:c r="B137" s="84">
        <x:f>건설기계목록!E7</x:f>
        <x:v>12861</x:v>
      </x:c>
      <x:c r="C137" s="77" t="s">
        <x:v>294</x:v>
      </x:c>
      <x:c r="D137" s="77">
        <x:f>B136</x:f>
        <x:v>11.609999999999999</x:v>
      </x:c>
      <x:c r="E137" s="77" t="s">
        <x:v>256</x:v>
      </x:c>
      <x:c r="F137" s="85">
        <x:f>INT(B137/D137)</x:f>
        <x:v>1107</x:v>
      </x:c>
      <x:c r="G137" s="79">
        <x:f>F137</x:f>
        <x:v>1107</x:v>
      </x:c>
      <x:c r="H137" s="79"/>
      <x:c r="I137" s="79"/>
      <x:c r="J137" s="79">
        <x:f>SUM(G137:I137)</x:f>
        <x:v>1107</x:v>
      </x:c>
    </x:row>
    <x:row r="138" spans="1:10" ht="19.5" customHeight="1">
      <x:c r="A138" s="76" t="s">
        <x:v>738</x:v>
      </x:c>
      <x:c r="B138" s="84">
        <x:f>건설기계목록!F7</x:f>
        <x:v>47849</x:v>
      </x:c>
      <x:c r="C138" s="77" t="s">
        <x:v>294</x:v>
      </x:c>
      <x:c r="D138" s="77">
        <x:f>D137</x:f>
        <x:v>11.609999999999999</x:v>
      </x:c>
      <x:c r="E138" s="77" t="s">
        <x:v>256</x:v>
      </x:c>
      <x:c r="F138" s="85">
        <x:f>INT(B138/D138)</x:f>
        <x:v>4121</x:v>
      </x:c>
      <x:c r="G138" s="79"/>
      <x:c r="H138" s="79">
        <x:f>F138</x:f>
        <x:v>4121</x:v>
      </x:c>
      <x:c r="I138" s="79"/>
      <x:c r="J138" s="79">
        <x:f>SUM(G138:I138)</x:f>
        <x:v>4121</x:v>
      </x:c>
    </x:row>
    <x:row r="139" spans="1:10" ht="19.5" customHeight="1">
      <x:c r="A139" s="76" t="s">
        <x:v>722</x:v>
      </x:c>
      <x:c r="B139" s="84">
        <x:f>건설기계목록!G7</x:f>
        <x:v>54842</x:v>
      </x:c>
      <x:c r="C139" s="77" t="s">
        <x:v>294</x:v>
      </x:c>
      <x:c r="D139" s="77">
        <x:f>D138</x:f>
        <x:v>11.609999999999999</x:v>
      </x:c>
      <x:c r="E139" s="77" t="s">
        <x:v>256</x:v>
      </x:c>
      <x:c r="F139" s="85">
        <x:f>INT(B139/D139)</x:f>
        <x:v>4723</x:v>
      </x:c>
      <x:c r="G139" s="79"/>
      <x:c r="H139" s="79"/>
      <x:c r="I139" s="79">
        <x:f>F139</x:f>
        <x:v>4723</x:v>
      </x:c>
      <x:c r="J139" s="79">
        <x:f>SUM(G139:I139)</x:f>
        <x:v>4723</x:v>
      </x:c>
    </x:row>
    <x:row r="140" spans="1:10" ht="19.5" customHeight="1">
      <x:c r="A140" s="76" t="s">
        <x:v>384</x:v>
      </x:c>
      <x:c r="B140" s="77"/>
      <x:c r="C140" s="77"/>
      <x:c r="D140" s="77"/>
      <x:c r="E140" s="77"/>
      <x:c r="F140" s="78"/>
      <x:c r="G140" s="79">
        <x:f>SUM(G137:G139)</x:f>
        <x:v>1107</x:v>
      </x:c>
      <x:c r="H140" s="79">
        <x:f>SUM(H137:H139)</x:f>
        <x:v>4121</x:v>
      </x:c>
      <x:c r="I140" s="79">
        <x:f>SUM(I137:I139)</x:f>
        <x:v>4723</x:v>
      </x:c>
      <x:c r="J140" s="79">
        <x:f>SUM(G140:I140)</x:f>
        <x:v>9951</x:v>
      </x:c>
    </x:row>
    <x:row r="141" spans="1:10" ht="19.5" customHeight="1">
      <x:c r="A141" s="87"/>
      <x:c r="B141" s="88"/>
      <x:c r="C141" s="88"/>
      <x:c r="D141" s="88"/>
      <x:c r="E141" s="88"/>
      <x:c r="F141" s="89"/>
      <x:c r="G141" s="90"/>
      <x:c r="H141" s="90"/>
      <x:c r="I141" s="90"/>
      <x:c r="J141" s="90"/>
    </x:row>
    <x:row r="142" spans="1:10" ht="19.5" customHeight="1">
      <x:c r="A142" s="76" t="s">
        <x:v>375</x:v>
      </x:c>
      <x:c r="B142" s="77"/>
      <x:c r="C142" s="77"/>
      <x:c r="D142" s="77"/>
      <x:c r="E142" s="77"/>
      <x:c r="F142" s="78"/>
      <x:c r="G142" s="79"/>
      <x:c r="H142" s="79"/>
      <x:c r="I142" s="79"/>
      <x:c r="J142" s="79"/>
    </x:row>
    <x:row r="143" spans="1:10" ht="19.5" customHeight="1">
      <x:c r="A143" s="80" t="s">
        <x:v>938</x:v>
      </x:c>
      <x:c r="B143" s="81"/>
      <x:c r="C143" s="81"/>
      <x:c r="D143" s="81"/>
      <x:c r="E143" s="81"/>
      <x:c r="F143" s="82"/>
      <x:c r="G143" s="79"/>
      <x:c r="H143" s="79"/>
      <x:c r="I143" s="79"/>
      <x:c r="J143" s="79"/>
    </x:row>
    <x:row r="144" spans="1:10" ht="19.5" customHeight="1">
      <x:c r="A144" s="76" t="s">
        <x:v>1327</x:v>
      </x:c>
      <x:c r="B144" s="77"/>
      <x:c r="C144" s="77"/>
      <x:c r="D144" s="77"/>
      <x:c r="E144" s="77"/>
      <x:c r="F144" s="78"/>
      <x:c r="G144" s="79"/>
      <x:c r="H144" s="79"/>
      <x:c r="I144" s="79"/>
      <x:c r="J144" s="79"/>
    </x:row>
    <x:row r="145" spans="1:10" ht="19.5" customHeight="1">
      <x:c r="A145" s="76" t="s">
        <x:v>126</x:v>
      </x:c>
      <x:c r="B145" s="77"/>
      <x:c r="C145" s="77" t="s">
        <x:v>294</x:v>
      </x:c>
      <x:c r="D145" s="77">
        <x:v>360</x:v>
      </x:c>
      <x:c r="E145" s="77"/>
      <x:c r="F145" s="78"/>
      <x:c r="G145" s="79"/>
      <x:c r="H145" s="79"/>
      <x:c r="I145" s="79"/>
      <x:c r="J145" s="79"/>
    </x:row>
    <x:row r="146" spans="1:10" ht="19.5" customHeight="1">
      <x:c r="A146" s="83" t="s">
        <x:v>256</x:v>
      </x:c>
      <x:c r="B146" s="77">
        <x:f>ROUNDDOWN(3600/D145,2)</x:f>
        <x:v>10</x:v>
      </x:c>
      <x:c r="C146" s="77"/>
      <x:c r="D146" s="77"/>
      <x:c r="E146" s="77"/>
      <x:c r="F146" s="78"/>
      <x:c r="G146" s="79"/>
      <x:c r="H146" s="79"/>
      <x:c r="I146" s="79"/>
      <x:c r="J146" s="79"/>
    </x:row>
    <x:row r="147" spans="1:10" ht="19.5" customHeight="1">
      <x:c r="A147" s="76" t="s">
        <x:v>741</x:v>
      </x:c>
      <x:c r="B147" s="84">
        <x:f>건설기계목록!E8</x:f>
        <x:v>16235</x:v>
      </x:c>
      <x:c r="C147" s="77" t="s">
        <x:v>294</x:v>
      </x:c>
      <x:c r="D147" s="77">
        <x:f>B146</x:f>
        <x:v>10</x:v>
      </x:c>
      <x:c r="E147" s="77" t="s">
        <x:v>256</x:v>
      </x:c>
      <x:c r="F147" s="85">
        <x:f>INT(B147/D147)</x:f>
        <x:v>1623</x:v>
      </x:c>
      <x:c r="G147" s="79">
        <x:f>F147</x:f>
        <x:v>1623</x:v>
      </x:c>
      <x:c r="H147" s="79"/>
      <x:c r="I147" s="79"/>
      <x:c r="J147" s="79">
        <x:f>SUM(G147:I147)</x:f>
        <x:v>1623</x:v>
      </x:c>
    </x:row>
    <x:row r="148" spans="1:10" ht="19.5" customHeight="1">
      <x:c r="A148" s="76" t="s">
        <x:v>738</x:v>
      </x:c>
      <x:c r="B148" s="84">
        <x:f>건설기계목록!F8</x:f>
        <x:v>47849</x:v>
      </x:c>
      <x:c r="C148" s="77" t="s">
        <x:v>294</x:v>
      </x:c>
      <x:c r="D148" s="77">
        <x:f>D147</x:f>
        <x:v>10</x:v>
      </x:c>
      <x:c r="E148" s="77" t="s">
        <x:v>256</x:v>
      </x:c>
      <x:c r="F148" s="85">
        <x:f>INT(B148/D148)</x:f>
        <x:v>4784</x:v>
      </x:c>
      <x:c r="G148" s="79"/>
      <x:c r="H148" s="79">
        <x:f>F148</x:f>
        <x:v>4784</x:v>
      </x:c>
      <x:c r="I148" s="79"/>
      <x:c r="J148" s="79">
        <x:f>SUM(G148:I148)</x:f>
        <x:v>4784</x:v>
      </x:c>
    </x:row>
    <x:row r="149" spans="1:10" ht="19.5" customHeight="1">
      <x:c r="A149" s="76" t="s">
        <x:v>722</x:v>
      </x:c>
      <x:c r="B149" s="84">
        <x:f>건설기계목록!G8</x:f>
        <x:v>52293</x:v>
      </x:c>
      <x:c r="C149" s="77" t="s">
        <x:v>294</x:v>
      </x:c>
      <x:c r="D149" s="77">
        <x:f>D148</x:f>
        <x:v>10</x:v>
      </x:c>
      <x:c r="E149" s="77" t="s">
        <x:v>256</x:v>
      </x:c>
      <x:c r="F149" s="85">
        <x:f>INT(B149/D149)</x:f>
        <x:v>5229</x:v>
      </x:c>
      <x:c r="G149" s="79"/>
      <x:c r="H149" s="79"/>
      <x:c r="I149" s="79">
        <x:f>F149</x:f>
        <x:v>5229</x:v>
      </x:c>
      <x:c r="J149" s="79">
        <x:f>SUM(G149:I149)</x:f>
        <x:v>5229</x:v>
      </x:c>
    </x:row>
    <x:row r="150" spans="1:10" ht="19.5" customHeight="1">
      <x:c r="A150" s="76" t="s">
        <x:v>384</x:v>
      </x:c>
      <x:c r="B150" s="77"/>
      <x:c r="C150" s="77"/>
      <x:c r="D150" s="77"/>
      <x:c r="E150" s="77"/>
      <x:c r="F150" s="78"/>
      <x:c r="G150" s="79">
        <x:f>SUM(G147:G149)</x:f>
        <x:v>1623</x:v>
      </x:c>
      <x:c r="H150" s="79">
        <x:f>SUM(H147:H149)</x:f>
        <x:v>4784</x:v>
      </x:c>
      <x:c r="I150" s="79">
        <x:f>SUM(I147:I149)</x:f>
        <x:v>5229</x:v>
      </x:c>
      <x:c r="J150" s="79">
        <x:f>SUM(G150:I150)</x:f>
        <x:v>11636</x:v>
      </x:c>
    </x:row>
    <x:row r="151" spans="1:10" ht="19.5" customHeight="1">
      <x:c r="A151" s="87"/>
      <x:c r="B151" s="88"/>
      <x:c r="C151" s="88"/>
      <x:c r="D151" s="88"/>
      <x:c r="E151" s="88"/>
      <x:c r="F151" s="89"/>
      <x:c r="G151" s="90"/>
      <x:c r="H151" s="90"/>
      <x:c r="I151" s="90"/>
      <x:c r="J151" s="90"/>
    </x:row>
    <x:row r="152" spans="1:10" ht="19.5" customHeight="1">
      <x:c r="A152" s="76" t="s">
        <x:v>369</x:v>
      </x:c>
      <x:c r="B152" s="77"/>
      <x:c r="C152" s="77"/>
      <x:c r="D152" s="77"/>
      <x:c r="E152" s="77"/>
      <x:c r="F152" s="78"/>
      <x:c r="G152" s="79"/>
      <x:c r="H152" s="79"/>
      <x:c r="I152" s="79"/>
      <x:c r="J152" s="79"/>
    </x:row>
    <x:row r="153" spans="1:10" ht="19.5" customHeight="1">
      <x:c r="A153" s="80" t="s">
        <x:v>915</x:v>
      </x:c>
      <x:c r="B153" s="81"/>
      <x:c r="C153" s="81"/>
      <x:c r="D153" s="81"/>
      <x:c r="E153" s="81"/>
      <x:c r="F153" s="82"/>
      <x:c r="G153" s="79"/>
      <x:c r="H153" s="79"/>
      <x:c r="I153" s="79"/>
      <x:c r="J153" s="79"/>
    </x:row>
    <x:row r="154" spans="1:10" ht="19.5" customHeight="1">
      <x:c r="A154" s="76" t="s">
        <x:v>20</x:v>
      </x:c>
      <x:c r="B154" s="77"/>
      <x:c r="C154" s="77"/>
      <x:c r="D154" s="77"/>
      <x:c r="E154" s="77"/>
      <x:c r="F154" s="78"/>
      <x:c r="G154" s="79"/>
      <x:c r="H154" s="79"/>
      <x:c r="I154" s="79"/>
      <x:c r="J154" s="79"/>
    </x:row>
    <x:row r="155" spans="1:10" ht="19.5" customHeight="1">
      <x:c r="A155" s="76" t="s">
        <x:v>126</x:v>
      </x:c>
      <x:c r="B155" s="77"/>
      <x:c r="C155" s="77" t="s">
        <x:v>294</x:v>
      </x:c>
      <x:c r="D155" s="77">
        <x:v>400</x:v>
      </x:c>
      <x:c r="E155" s="77"/>
      <x:c r="F155" s="78"/>
      <x:c r="G155" s="79"/>
      <x:c r="H155" s="79"/>
      <x:c r="I155" s="79"/>
      <x:c r="J155" s="79"/>
    </x:row>
    <x:row r="156" spans="1:10" ht="19.5" customHeight="1">
      <x:c r="A156" s="83" t="s">
        <x:v>256</x:v>
      </x:c>
      <x:c r="B156" s="77">
        <x:f>ROUNDDOWN(3600/D155,2)</x:f>
        <x:v>9</x:v>
      </x:c>
      <x:c r="C156" s="77"/>
      <x:c r="D156" s="77"/>
      <x:c r="E156" s="77"/>
      <x:c r="F156" s="78"/>
      <x:c r="G156" s="79"/>
      <x:c r="H156" s="79"/>
      <x:c r="I156" s="79"/>
      <x:c r="J156" s="79"/>
    </x:row>
    <x:row r="157" spans="1:10" ht="19.5" customHeight="1">
      <x:c r="A157" s="76" t="s">
        <x:v>741</x:v>
      </x:c>
      <x:c r="B157" s="84">
        <x:f>건설기계목록!E9</x:f>
        <x:v>20243</x:v>
      </x:c>
      <x:c r="C157" s="77" t="s">
        <x:v>294</x:v>
      </x:c>
      <x:c r="D157" s="77">
        <x:f>B156</x:f>
        <x:v>9</x:v>
      </x:c>
      <x:c r="E157" s="77" t="s">
        <x:v>256</x:v>
      </x:c>
      <x:c r="F157" s="85">
        <x:f>INT(B157/D157)</x:f>
        <x:v>2249</x:v>
      </x:c>
      <x:c r="G157" s="79">
        <x:f>F157</x:f>
        <x:v>2249</x:v>
      </x:c>
      <x:c r="H157" s="79"/>
      <x:c r="I157" s="79"/>
      <x:c r="J157" s="79">
        <x:f>SUM(G157:I157)</x:f>
        <x:v>2249</x:v>
      </x:c>
    </x:row>
    <x:row r="158" spans="1:10" ht="19.5" customHeight="1">
      <x:c r="A158" s="76" t="s">
        <x:v>738</x:v>
      </x:c>
      <x:c r="B158" s="84">
        <x:f>건설기계목록!F9</x:f>
        <x:v>47849</x:v>
      </x:c>
      <x:c r="C158" s="77" t="s">
        <x:v>294</x:v>
      </x:c>
      <x:c r="D158" s="77">
        <x:f>D157</x:f>
        <x:v>9</x:v>
      </x:c>
      <x:c r="E158" s="77" t="s">
        <x:v>256</x:v>
      </x:c>
      <x:c r="F158" s="85">
        <x:f>INT(B158/D158)</x:f>
        <x:v>5316</x:v>
      </x:c>
      <x:c r="G158" s="79"/>
      <x:c r="H158" s="79">
        <x:f>F158</x:f>
        <x:v>5316</x:v>
      </x:c>
      <x:c r="I158" s="79"/>
      <x:c r="J158" s="79">
        <x:f>SUM(G158:I158)</x:f>
        <x:v>5316</x:v>
      </x:c>
    </x:row>
    <x:row r="159" spans="1:10" ht="19.5" customHeight="1">
      <x:c r="A159" s="76" t="s">
        <x:v>722</x:v>
      </x:c>
      <x:c r="B159" s="84">
        <x:f>건설기계목록!G9</x:f>
        <x:v>62471</x:v>
      </x:c>
      <x:c r="C159" s="77" t="s">
        <x:v>294</x:v>
      </x:c>
      <x:c r="D159" s="77">
        <x:f>D158</x:f>
        <x:v>9</x:v>
      </x:c>
      <x:c r="E159" s="77" t="s">
        <x:v>256</x:v>
      </x:c>
      <x:c r="F159" s="85">
        <x:f>INT(B159/D159)</x:f>
        <x:v>6941</x:v>
      </x:c>
      <x:c r="G159" s="79"/>
      <x:c r="H159" s="79"/>
      <x:c r="I159" s="79">
        <x:f>F159</x:f>
        <x:v>6941</x:v>
      </x:c>
      <x:c r="J159" s="79">
        <x:f>SUM(G159:I159)</x:f>
        <x:v>6941</x:v>
      </x:c>
    </x:row>
    <x:row r="160" spans="1:10" ht="19.5" customHeight="1">
      <x:c r="A160" s="76" t="s">
        <x:v>384</x:v>
      </x:c>
      <x:c r="B160" s="77"/>
      <x:c r="C160" s="77"/>
      <x:c r="D160" s="77"/>
      <x:c r="E160" s="77"/>
      <x:c r="F160" s="78"/>
      <x:c r="G160" s="79">
        <x:f>SUM(G157:G159)</x:f>
        <x:v>2249</x:v>
      </x:c>
      <x:c r="H160" s="79">
        <x:f>SUM(H157:H159)</x:f>
        <x:v>5316</x:v>
      </x:c>
      <x:c r="I160" s="79">
        <x:f>SUM(I157:I159)</x:f>
        <x:v>6941</x:v>
      </x:c>
      <x:c r="J160" s="79">
        <x:f>SUM(G160:I160)</x:f>
        <x:v>14506</x:v>
      </x:c>
    </x:row>
    <x:row r="161" spans="1:10" ht="19.5" customHeight="1">
      <x:c r="A161" s="87"/>
      <x:c r="B161" s="88"/>
      <x:c r="C161" s="88"/>
      <x:c r="D161" s="88"/>
      <x:c r="E161" s="88"/>
      <x:c r="F161" s="89"/>
      <x:c r="G161" s="90"/>
      <x:c r="H161" s="90"/>
      <x:c r="I161" s="90"/>
      <x:c r="J161" s="90"/>
    </x:row>
    <x:row r="162" spans="1:10" ht="19.5" customHeight="1">
      <x:c r="A162" s="76" t="s">
        <x:v>370</x:v>
      </x:c>
      <x:c r="B162" s="77"/>
      <x:c r="C162" s="77"/>
      <x:c r="D162" s="77"/>
      <x:c r="E162" s="77"/>
      <x:c r="F162" s="78"/>
      <x:c r="G162" s="79"/>
      <x:c r="H162" s="79"/>
      <x:c r="I162" s="79"/>
      <x:c r="J162" s="79"/>
    </x:row>
    <x:row r="163" spans="1:10" ht="19.5" customHeight="1">
      <x:c r="A163" s="80" t="s">
        <x:v>937</x:v>
      </x:c>
      <x:c r="B163" s="81"/>
      <x:c r="C163" s="81"/>
      <x:c r="D163" s="81"/>
      <x:c r="E163" s="81"/>
      <x:c r="F163" s="82"/>
      <x:c r="G163" s="79"/>
      <x:c r="H163" s="79"/>
      <x:c r="I163" s="79"/>
      <x:c r="J163" s="79"/>
    </x:row>
    <x:row r="164" spans="1:10" ht="19.5" customHeight="1">
      <x:c r="A164" s="76" t="s">
        <x:v>1310</x:v>
      </x:c>
      <x:c r="B164" s="77"/>
      <x:c r="C164" s="77"/>
      <x:c r="D164" s="77"/>
      <x:c r="E164" s="77"/>
      <x:c r="F164" s="78"/>
      <x:c r="G164" s="79"/>
      <x:c r="H164" s="79"/>
      <x:c r="I164" s="79"/>
      <x:c r="J164" s="79"/>
    </x:row>
    <x:row r="165" spans="1:10" ht="19.5" customHeight="1">
      <x:c r="A165" s="76" t="s">
        <x:v>126</x:v>
      </x:c>
      <x:c r="B165" s="77"/>
      <x:c r="C165" s="77" t="s">
        <x:v>294</x:v>
      </x:c>
      <x:c r="D165" s="77">
        <x:v>420</x:v>
      </x:c>
      <x:c r="E165" s="77"/>
      <x:c r="F165" s="78"/>
      <x:c r="G165" s="79"/>
      <x:c r="H165" s="79"/>
      <x:c r="I165" s="79"/>
      <x:c r="J165" s="79"/>
    </x:row>
    <x:row r="166" spans="1:10" ht="19.5" customHeight="1">
      <x:c r="A166" s="83" t="s">
        <x:v>256</x:v>
      </x:c>
      <x:c r="B166" s="77">
        <x:f>ROUNDDOWN(3600/D165,2)</x:f>
        <x:v>8.5700000000000003</x:v>
      </x:c>
      <x:c r="C166" s="77"/>
      <x:c r="D166" s="77"/>
      <x:c r="E166" s="77"/>
      <x:c r="F166" s="78"/>
      <x:c r="G166" s="79"/>
      <x:c r="H166" s="79"/>
      <x:c r="I166" s="79"/>
      <x:c r="J166" s="79"/>
    </x:row>
    <x:row r="167" spans="1:10" ht="19.5" customHeight="1">
      <x:c r="A167" s="76" t="s">
        <x:v>741</x:v>
      </x:c>
      <x:c r="B167" s="84">
        <x:f>건설기계목록!E10</x:f>
        <x:v>23816</x:v>
      </x:c>
      <x:c r="C167" s="77" t="s">
        <x:v>294</x:v>
      </x:c>
      <x:c r="D167" s="77">
        <x:f>B166</x:f>
        <x:v>8.5700000000000003</x:v>
      </x:c>
      <x:c r="E167" s="77" t="s">
        <x:v>256</x:v>
      </x:c>
      <x:c r="F167" s="85">
        <x:f>INT(B167/D167)</x:f>
        <x:v>2778</x:v>
      </x:c>
      <x:c r="G167" s="79">
        <x:f>F167</x:f>
        <x:v>2778</x:v>
      </x:c>
      <x:c r="H167" s="79"/>
      <x:c r="I167" s="79"/>
      <x:c r="J167" s="79">
        <x:f>SUM(G167:I167)</x:f>
        <x:v>2778</x:v>
      </x:c>
    </x:row>
    <x:row r="168" spans="1:10" ht="19.5" customHeight="1">
      <x:c r="A168" s="76" t="s">
        <x:v>738</x:v>
      </x:c>
      <x:c r="B168" s="84">
        <x:f>건설기계목록!F10</x:f>
        <x:v>47849</x:v>
      </x:c>
      <x:c r="C168" s="77" t="s">
        <x:v>294</x:v>
      </x:c>
      <x:c r="D168" s="77">
        <x:f>D167</x:f>
        <x:v>8.5700000000000003</x:v>
      </x:c>
      <x:c r="E168" s="77" t="s">
        <x:v>256</x:v>
      </x:c>
      <x:c r="F168" s="85">
        <x:f>INT(B168/D168)</x:f>
        <x:v>5583</x:v>
      </x:c>
      <x:c r="G168" s="79"/>
      <x:c r="H168" s="79">
        <x:f>F168</x:f>
        <x:v>5583</x:v>
      </x:c>
      <x:c r="I168" s="79"/>
      <x:c r="J168" s="79">
        <x:f>SUM(G168:I168)</x:f>
        <x:v>5583</x:v>
      </x:c>
    </x:row>
    <x:row r="169" spans="1:10" ht="19.5" customHeight="1">
      <x:c r="A169" s="76" t="s">
        <x:v>722</x:v>
      </x:c>
      <x:c r="B169" s="84">
        <x:f>건설기계목록!G10</x:f>
        <x:v>84325</x:v>
      </x:c>
      <x:c r="C169" s="77" t="s">
        <x:v>294</x:v>
      </x:c>
      <x:c r="D169" s="77">
        <x:f>D168</x:f>
        <x:v>8.5700000000000003</x:v>
      </x:c>
      <x:c r="E169" s="77" t="s">
        <x:v>256</x:v>
      </x:c>
      <x:c r="F169" s="85">
        <x:f>INT(B169/D169)</x:f>
        <x:v>9839</x:v>
      </x:c>
      <x:c r="G169" s="79"/>
      <x:c r="H169" s="79"/>
      <x:c r="I169" s="79">
        <x:f>F169</x:f>
        <x:v>9839</x:v>
      </x:c>
      <x:c r="J169" s="79">
        <x:f>SUM(G169:I169)</x:f>
        <x:v>9839</x:v>
      </x:c>
    </x:row>
    <x:row r="170" spans="1:10" ht="19.5" customHeight="1">
      <x:c r="A170" s="76" t="s">
        <x:v>384</x:v>
      </x:c>
      <x:c r="B170" s="77"/>
      <x:c r="C170" s="77"/>
      <x:c r="D170" s="77"/>
      <x:c r="E170" s="77"/>
      <x:c r="F170" s="78"/>
      <x:c r="G170" s="79">
        <x:f>SUM(G167:G169)</x:f>
        <x:v>2778</x:v>
      </x:c>
      <x:c r="H170" s="79">
        <x:f>SUM(H167:H169)</x:f>
        <x:v>5583</x:v>
      </x:c>
      <x:c r="I170" s="79">
        <x:f>SUM(I167:I169)</x:f>
        <x:v>9839</x:v>
      </x:c>
      <x:c r="J170" s="79">
        <x:f>SUM(G170:I170)</x:f>
        <x:v>18200</x:v>
      </x:c>
    </x:row>
    <x:row r="171" spans="1:10" ht="19.5" customHeight="1">
      <x:c r="A171" s="87"/>
      <x:c r="B171" s="88"/>
      <x:c r="C171" s="88"/>
      <x:c r="D171" s="88"/>
      <x:c r="E171" s="88"/>
      <x:c r="F171" s="89"/>
      <x:c r="G171" s="90"/>
      <x:c r="H171" s="90"/>
      <x:c r="I171" s="90"/>
      <x:c r="J171" s="90"/>
    </x:row>
    <x:row r="172" spans="1:10" ht="19.5" customHeight="1">
      <x:c r="A172" s="76" t="s">
        <x:v>371</x:v>
      </x:c>
      <x:c r="B172" s="77"/>
      <x:c r="C172" s="77"/>
      <x:c r="D172" s="77"/>
      <x:c r="E172" s="77"/>
      <x:c r="F172" s="78"/>
      <x:c r="G172" s="79"/>
      <x:c r="H172" s="79"/>
      <x:c r="I172" s="79"/>
      <x:c r="J172" s="79"/>
    </x:row>
    <x:row r="173" spans="1:10" ht="19.5" customHeight="1">
      <x:c r="A173" s="80" t="s">
        <x:v>937</x:v>
      </x:c>
      <x:c r="B173" s="81"/>
      <x:c r="C173" s="81"/>
      <x:c r="D173" s="81"/>
      <x:c r="E173" s="81"/>
      <x:c r="F173" s="82"/>
      <x:c r="G173" s="79"/>
      <x:c r="H173" s="79"/>
      <x:c r="I173" s="79"/>
      <x:c r="J173" s="79"/>
    </x:row>
    <x:row r="174" spans="1:10" ht="19.5" customHeight="1">
      <x:c r="A174" s="76" t="s">
        <x:v>1308</x:v>
      </x:c>
      <x:c r="B174" s="77"/>
      <x:c r="C174" s="77"/>
      <x:c r="D174" s="77"/>
      <x:c r="E174" s="77"/>
      <x:c r="F174" s="78"/>
      <x:c r="G174" s="79"/>
      <x:c r="H174" s="79"/>
      <x:c r="I174" s="79"/>
      <x:c r="J174" s="79"/>
    </x:row>
    <x:row r="175" spans="1:10" ht="19.5" customHeight="1">
      <x:c r="A175" s="76" t="s">
        <x:v>126</x:v>
      </x:c>
      <x:c r="B175" s="77"/>
      <x:c r="C175" s="77" t="s">
        <x:v>294</x:v>
      </x:c>
      <x:c r="D175" s="77">
        <x:v>440</x:v>
      </x:c>
      <x:c r="E175" s="77"/>
      <x:c r="F175" s="78"/>
      <x:c r="G175" s="79"/>
      <x:c r="H175" s="79"/>
      <x:c r="I175" s="79"/>
      <x:c r="J175" s="79"/>
    </x:row>
    <x:row r="176" spans="1:10" ht="19.5" customHeight="1">
      <x:c r="A176" s="83" t="s">
        <x:v>256</x:v>
      </x:c>
      <x:c r="B176" s="77">
        <x:f>ROUNDDOWN(3600/D175,2)</x:f>
        <x:v>8.1799999999999997</x:v>
      </x:c>
      <x:c r="C176" s="77"/>
      <x:c r="D176" s="77"/>
      <x:c r="E176" s="77"/>
      <x:c r="F176" s="78"/>
      <x:c r="G176" s="79"/>
      <x:c r="H176" s="79"/>
      <x:c r="I176" s="79"/>
      <x:c r="J176" s="79"/>
    </x:row>
    <x:row r="177" spans="1:10" ht="19.5" customHeight="1">
      <x:c r="A177" s="76" t="s">
        <x:v>741</x:v>
      </x:c>
      <x:c r="B177" s="84">
        <x:f>건설기계목록!E10</x:f>
        <x:v>23816</x:v>
      </x:c>
      <x:c r="C177" s="77" t="s">
        <x:v>294</x:v>
      </x:c>
      <x:c r="D177" s="77">
        <x:f>B176</x:f>
        <x:v>8.1799999999999997</x:v>
      </x:c>
      <x:c r="E177" s="77" t="s">
        <x:v>256</x:v>
      </x:c>
      <x:c r="F177" s="85">
        <x:f>INT(B177/D177)</x:f>
        <x:v>2911</x:v>
      </x:c>
      <x:c r="G177" s="79">
        <x:f>F177</x:f>
        <x:v>2911</x:v>
      </x:c>
      <x:c r="H177" s="79"/>
      <x:c r="I177" s="79"/>
      <x:c r="J177" s="79">
        <x:f>SUM(G177:I177)</x:f>
        <x:v>2911</x:v>
      </x:c>
    </x:row>
    <x:row r="178" spans="1:10" ht="19.5" customHeight="1">
      <x:c r="A178" s="76" t="s">
        <x:v>738</x:v>
      </x:c>
      <x:c r="B178" s="84">
        <x:f>건설기계목록!F10</x:f>
        <x:v>47849</x:v>
      </x:c>
      <x:c r="C178" s="77" t="s">
        <x:v>294</x:v>
      </x:c>
      <x:c r="D178" s="77">
        <x:f>D177</x:f>
        <x:v>8.1799999999999997</x:v>
      </x:c>
      <x:c r="E178" s="77" t="s">
        <x:v>256</x:v>
      </x:c>
      <x:c r="F178" s="85">
        <x:f>INT(B178/D178)</x:f>
        <x:v>5849</x:v>
      </x:c>
      <x:c r="G178" s="79"/>
      <x:c r="H178" s="79">
        <x:f>F178</x:f>
        <x:v>5849</x:v>
      </x:c>
      <x:c r="I178" s="79"/>
      <x:c r="J178" s="79">
        <x:f>SUM(G178:I178)</x:f>
        <x:v>5849</x:v>
      </x:c>
    </x:row>
    <x:row r="179" spans="1:10" ht="19.5" customHeight="1">
      <x:c r="A179" s="76" t="s">
        <x:v>722</x:v>
      </x:c>
      <x:c r="B179" s="84">
        <x:f>건설기계목록!G10</x:f>
        <x:v>84325</x:v>
      </x:c>
      <x:c r="C179" s="77" t="s">
        <x:v>294</x:v>
      </x:c>
      <x:c r="D179" s="77">
        <x:f>D178</x:f>
        <x:v>8.1799999999999997</x:v>
      </x:c>
      <x:c r="E179" s="77" t="s">
        <x:v>256</x:v>
      </x:c>
      <x:c r="F179" s="85">
        <x:f>INT(B179/D179)</x:f>
        <x:v>10308</x:v>
      </x:c>
      <x:c r="G179" s="79"/>
      <x:c r="H179" s="79"/>
      <x:c r="I179" s="79">
        <x:f>F179</x:f>
        <x:v>10308</x:v>
      </x:c>
      <x:c r="J179" s="79">
        <x:f>SUM(G179:I179)</x:f>
        <x:v>10308</x:v>
      </x:c>
    </x:row>
    <x:row r="180" spans="1:10" ht="19.5" customHeight="1">
      <x:c r="A180" s="76" t="s">
        <x:v>384</x:v>
      </x:c>
      <x:c r="B180" s="77"/>
      <x:c r="C180" s="77"/>
      <x:c r="D180" s="77"/>
      <x:c r="E180" s="77"/>
      <x:c r="F180" s="78"/>
      <x:c r="G180" s="79">
        <x:f>SUM(G177:G179)</x:f>
        <x:v>2911</x:v>
      </x:c>
      <x:c r="H180" s="79">
        <x:f>SUM(H177:H179)</x:f>
        <x:v>5849</x:v>
      </x:c>
      <x:c r="I180" s="79">
        <x:f>SUM(I177:I179)</x:f>
        <x:v>10308</x:v>
      </x:c>
      <x:c r="J180" s="79">
        <x:f>SUM(G180:I180)</x:f>
        <x:v>19068</x:v>
      </x:c>
    </x:row>
    <x:row r="181" spans="1:10" ht="19.5" customHeight="1">
      <x:c r="A181" s="87"/>
      <x:c r="B181" s="88"/>
      <x:c r="C181" s="88"/>
      <x:c r="D181" s="88"/>
      <x:c r="E181" s="88"/>
      <x:c r="F181" s="89"/>
      <x:c r="G181" s="90"/>
      <x:c r="H181" s="90"/>
      <x:c r="I181" s="90"/>
      <x:c r="J181" s="90"/>
    </x:row>
    <x:row r="182" spans="1:10" ht="19.5" customHeight="1">
      <x:c r="A182" s="76" t="s">
        <x:v>1383</x:v>
      </x:c>
      <x:c r="B182" s="77"/>
      <x:c r="C182" s="77"/>
      <x:c r="D182" s="77"/>
      <x:c r="E182" s="77"/>
      <x:c r="F182" s="78"/>
      <x:c r="G182" s="79"/>
      <x:c r="H182" s="79"/>
      <x:c r="I182" s="79"/>
      <x:c r="J182" s="79"/>
    </x:row>
    <x:row r="183" spans="1:10" ht="19.5" customHeight="1">
      <x:c r="A183" s="80" t="s">
        <x:v>1357</x:v>
      </x:c>
      <x:c r="B183" s="81"/>
      <x:c r="C183" s="81"/>
      <x:c r="D183" s="81"/>
      <x:c r="E183" s="81"/>
      <x:c r="F183" s="82"/>
      <x:c r="G183" s="79"/>
      <x:c r="H183" s="79"/>
      <x:c r="I183" s="79"/>
      <x:c r="J183" s="79"/>
    </x:row>
    <x:row r="184" spans="1:10" ht="19.5" customHeight="1">
      <x:c r="A184" s="76" t="s">
        <x:v>1435</x:v>
      </x:c>
      <x:c r="B184" s="77"/>
      <x:c r="C184" s="77"/>
      <x:c r="D184" s="77"/>
      <x:c r="E184" s="77"/>
      <x:c r="F184" s="78"/>
      <x:c r="G184" s="79"/>
      <x:c r="H184" s="79"/>
      <x:c r="I184" s="79"/>
      <x:c r="J184" s="79"/>
    </x:row>
    <x:row r="185" spans="1:10" ht="19.5" customHeight="1">
      <x:c r="A185" s="76" t="s">
        <x:v>126</x:v>
      </x:c>
      <x:c r="B185" s="77"/>
      <x:c r="C185" s="77" t="s">
        <x:v>294</x:v>
      </x:c>
      <x:c r="D185" s="77">
        <x:v>136</x:v>
      </x:c>
      <x:c r="E185" s="77"/>
      <x:c r="F185" s="78"/>
      <x:c r="G185" s="79"/>
      <x:c r="H185" s="79"/>
      <x:c r="I185" s="79"/>
      <x:c r="J185" s="79"/>
    </x:row>
    <x:row r="186" spans="1:10" ht="19.5" customHeight="1">
      <x:c r="A186" s="83" t="s">
        <x:v>256</x:v>
      </x:c>
      <x:c r="B186" s="77">
        <x:f>ROUNDDOWN(3600/D185,2)</x:f>
        <x:v>26.469999999999999</x:v>
      </x:c>
      <x:c r="C186" s="77"/>
      <x:c r="D186" s="77"/>
      <x:c r="E186" s="77"/>
      <x:c r="F186" s="78"/>
      <x:c r="G186" s="79"/>
      <x:c r="H186" s="79"/>
      <x:c r="I186" s="79"/>
      <x:c r="J186" s="79"/>
    </x:row>
    <x:row r="187" spans="1:10" ht="19.5" customHeight="1">
      <x:c r="A187" s="76" t="s">
        <x:v>741</x:v>
      </x:c>
      <x:c r="B187" s="84">
        <x:f>B17</x:f>
        <x:v>0</x:v>
      </x:c>
      <x:c r="C187" s="77" t="s">
        <x:v>294</x:v>
      </x:c>
      <x:c r="D187" s="77">
        <x:f>B186</x:f>
        <x:v>26.469999999999999</x:v>
      </x:c>
      <x:c r="E187" s="77" t="s">
        <x:v>256</x:v>
      </x:c>
      <x:c r="F187" s="85">
        <x:f>INT(B187/D187)</x:f>
        <x:v>0</x:v>
      </x:c>
      <x:c r="G187" s="79">
        <x:f>F187</x:f>
        <x:v>0</x:v>
      </x:c>
      <x:c r="H187" s="79"/>
      <x:c r="I187" s="79"/>
      <x:c r="J187" s="79">
        <x:f>SUM(G187:I187)</x:f>
        <x:v>0</x:v>
      </x:c>
    </x:row>
    <x:row r="188" spans="1:10" ht="19.5" customHeight="1">
      <x:c r="A188" s="76" t="s">
        <x:v>738</x:v>
      </x:c>
      <x:c r="B188" s="86">
        <x:f>노임단가표!D3/8</x:f>
        <x:v>18563.75</x:v>
      </x:c>
      <x:c r="C188" s="77" t="s">
        <x:v>294</x:v>
      </x:c>
      <x:c r="D188" s="77">
        <x:f>D187</x:f>
        <x:v>26.469999999999999</x:v>
      </x:c>
      <x:c r="E188" s="77" t="s">
        <x:v>256</x:v>
      </x:c>
      <x:c r="F188" s="85">
        <x:f>INT(B188/D188)</x:f>
        <x:v>701</x:v>
      </x:c>
      <x:c r="G188" s="79"/>
      <x:c r="H188" s="79">
        <x:f>F188</x:f>
        <x:v>701</x:v>
      </x:c>
      <x:c r="I188" s="79"/>
      <x:c r="J188" s="79">
        <x:f>SUM(G188:I188)</x:f>
        <x:v>701</x:v>
      </x:c>
    </x:row>
    <x:row r="189" spans="1:10" ht="19.5" customHeight="1">
      <x:c r="A189" s="76" t="s">
        <x:v>722</x:v>
      </x:c>
      <x:c r="B189" s="84">
        <x:f>B19</x:f>
        <x:v>0</x:v>
      </x:c>
      <x:c r="C189" s="77" t="s">
        <x:v>294</x:v>
      </x:c>
      <x:c r="D189" s="77">
        <x:f>D188</x:f>
        <x:v>26.469999999999999</x:v>
      </x:c>
      <x:c r="E189" s="77" t="s">
        <x:v>256</x:v>
      </x:c>
      <x:c r="F189" s="85">
        <x:f>INT(B189/D189)</x:f>
        <x:v>0</x:v>
      </x:c>
      <x:c r="G189" s="79"/>
      <x:c r="H189" s="79"/>
      <x:c r="I189" s="79">
        <x:f>F189</x:f>
        <x:v>0</x:v>
      </x:c>
      <x:c r="J189" s="79">
        <x:f>SUM(G189:I189)</x:f>
        <x:v>0</x:v>
      </x:c>
    </x:row>
    <x:row r="190" spans="1:10" ht="19.5" customHeight="1">
      <x:c r="A190" s="76" t="s">
        <x:v>384</x:v>
      </x:c>
      <x:c r="B190" s="77"/>
      <x:c r="C190" s="77"/>
      <x:c r="D190" s="77"/>
      <x:c r="E190" s="77"/>
      <x:c r="F190" s="78"/>
      <x:c r="G190" s="79">
        <x:f>SUM(G187:G189)</x:f>
        <x:v>0</x:v>
      </x:c>
      <x:c r="H190" s="79">
        <x:f>SUM(H187:H189)</x:f>
        <x:v>701</x:v>
      </x:c>
      <x:c r="I190" s="79">
        <x:f>SUM(I187:I189)</x:f>
        <x:v>0</x:v>
      </x:c>
      <x:c r="J190" s="79">
        <x:f>SUM(G190:I190)</x:f>
        <x:v>701</x:v>
      </x:c>
    </x:row>
    <x:row r="191" spans="1:10" ht="19.5" customHeight="1">
      <x:c r="A191" s="87"/>
      <x:c r="B191" s="88"/>
      <x:c r="C191" s="88"/>
      <x:c r="D191" s="88"/>
      <x:c r="E191" s="88"/>
      <x:c r="F191" s="89"/>
      <x:c r="G191" s="90"/>
      <x:c r="H191" s="90"/>
      <x:c r="I191" s="90"/>
      <x:c r="J191" s="90"/>
    </x:row>
    <x:row r="192" spans="1:10" ht="19.5" customHeight="1">
      <x:c r="A192" s="76" t="s">
        <x:v>1508</x:v>
      </x:c>
      <x:c r="B192" s="77"/>
      <x:c r="C192" s="77"/>
      <x:c r="D192" s="77"/>
      <x:c r="E192" s="77"/>
      <x:c r="F192" s="78"/>
      <x:c r="G192" s="79"/>
      <x:c r="H192" s="79"/>
      <x:c r="I192" s="79"/>
      <x:c r="J192" s="79"/>
    </x:row>
    <x:row r="193" spans="1:10" ht="19.5" customHeight="1">
      <x:c r="A193" s="80" t="s">
        <x:v>1357</x:v>
      </x:c>
      <x:c r="B193" s="81"/>
      <x:c r="C193" s="81"/>
      <x:c r="D193" s="81"/>
      <x:c r="E193" s="81"/>
      <x:c r="F193" s="82"/>
      <x:c r="G193" s="79"/>
      <x:c r="H193" s="79"/>
      <x:c r="I193" s="79"/>
      <x:c r="J193" s="79"/>
    </x:row>
    <x:row r="194" spans="1:10" ht="19.5" customHeight="1">
      <x:c r="A194" s="76" t="s">
        <x:v>481</x:v>
      </x:c>
      <x:c r="B194" s="77"/>
      <x:c r="C194" s="77"/>
      <x:c r="D194" s="77"/>
      <x:c r="E194" s="77"/>
      <x:c r="F194" s="78"/>
      <x:c r="G194" s="79"/>
      <x:c r="H194" s="79"/>
      <x:c r="I194" s="79"/>
      <x:c r="J194" s="79"/>
    </x:row>
    <x:row r="195" spans="1:10" ht="19.5" customHeight="1">
      <x:c r="A195" s="76" t="s">
        <x:v>126</x:v>
      </x:c>
      <x:c r="B195" s="77"/>
      <x:c r="C195" s="77" t="s">
        <x:v>294</x:v>
      </x:c>
      <x:c r="D195" s="77">
        <x:v>136</x:v>
      </x:c>
      <x:c r="E195" s="77"/>
      <x:c r="F195" s="78"/>
      <x:c r="G195" s="79"/>
      <x:c r="H195" s="79"/>
      <x:c r="I195" s="79"/>
      <x:c r="J195" s="79"/>
    </x:row>
    <x:row r="196" spans="1:10" ht="19.5" customHeight="1">
      <x:c r="A196" s="83" t="s">
        <x:v>256</x:v>
      </x:c>
      <x:c r="B196" s="77">
        <x:f>ROUNDDOWN(3600/D195,2)</x:f>
        <x:v>26.469999999999999</x:v>
      </x:c>
      <x:c r="C196" s="77"/>
      <x:c r="D196" s="77"/>
      <x:c r="E196" s="77"/>
      <x:c r="F196" s="78"/>
      <x:c r="G196" s="79"/>
      <x:c r="H196" s="79"/>
      <x:c r="I196" s="79"/>
      <x:c r="J196" s="79"/>
    </x:row>
    <x:row r="197" spans="1:10" ht="19.5" customHeight="1">
      <x:c r="A197" s="76" t="s">
        <x:v>741</x:v>
      </x:c>
      <x:c r="B197" s="84">
        <x:f>B187</x:f>
        <x:v>0</x:v>
      </x:c>
      <x:c r="C197" s="77" t="s">
        <x:v>294</x:v>
      </x:c>
      <x:c r="D197" s="77">
        <x:f>B196</x:f>
        <x:v>26.469999999999999</x:v>
      </x:c>
      <x:c r="E197" s="77" t="s">
        <x:v>256</x:v>
      </x:c>
      <x:c r="F197" s="85">
        <x:f>INT(B197/D197)</x:f>
        <x:v>0</x:v>
      </x:c>
      <x:c r="G197" s="79">
        <x:f>F197</x:f>
        <x:v>0</x:v>
      </x:c>
      <x:c r="H197" s="79"/>
      <x:c r="I197" s="79"/>
      <x:c r="J197" s="79">
        <x:f>SUM(G197:I197)</x:f>
        <x:v>0</x:v>
      </x:c>
    </x:row>
    <x:row r="198" spans="1:10" ht="19.5" customHeight="1">
      <x:c r="A198" s="76" t="s">
        <x:v>738</x:v>
      </x:c>
      <x:c r="B198" s="84">
        <x:f>B188</x:f>
        <x:v>18563.75</x:v>
      </x:c>
      <x:c r="C198" s="77" t="s">
        <x:v>294</x:v>
      </x:c>
      <x:c r="D198" s="77">
        <x:f>D197</x:f>
        <x:v>26.469999999999999</x:v>
      </x:c>
      <x:c r="E198" s="77" t="s">
        <x:v>256</x:v>
      </x:c>
      <x:c r="F198" s="85">
        <x:f>INT(B198/D198)</x:f>
        <x:v>701</x:v>
      </x:c>
      <x:c r="G198" s="79"/>
      <x:c r="H198" s="79">
        <x:f>F198</x:f>
        <x:v>701</x:v>
      </x:c>
      <x:c r="I198" s="79"/>
      <x:c r="J198" s="79">
        <x:f>SUM(G198:I198)</x:f>
        <x:v>701</x:v>
      </x:c>
    </x:row>
    <x:row r="199" spans="1:10" ht="19.5" customHeight="1">
      <x:c r="A199" s="76" t="s">
        <x:v>722</x:v>
      </x:c>
      <x:c r="B199" s="84">
        <x:f>B189</x:f>
        <x:v>0</x:v>
      </x:c>
      <x:c r="C199" s="77" t="s">
        <x:v>294</x:v>
      </x:c>
      <x:c r="D199" s="77">
        <x:f>D198</x:f>
        <x:v>26.469999999999999</x:v>
      </x:c>
      <x:c r="E199" s="77" t="s">
        <x:v>256</x:v>
      </x:c>
      <x:c r="F199" s="85">
        <x:f>INT(B199/D199)</x:f>
        <x:v>0</x:v>
      </x:c>
      <x:c r="G199" s="79"/>
      <x:c r="H199" s="79"/>
      <x:c r="I199" s="79">
        <x:f>F199</x:f>
        <x:v>0</x:v>
      </x:c>
      <x:c r="J199" s="79">
        <x:f>SUM(G199:I199)</x:f>
        <x:v>0</x:v>
      </x:c>
    </x:row>
    <x:row r="200" spans="1:10" ht="19.5" customHeight="1">
      <x:c r="A200" s="76" t="s">
        <x:v>384</x:v>
      </x:c>
      <x:c r="B200" s="77"/>
      <x:c r="C200" s="77"/>
      <x:c r="D200" s="77"/>
      <x:c r="E200" s="77"/>
      <x:c r="F200" s="78"/>
      <x:c r="G200" s="79">
        <x:f>SUM(G197:G199)</x:f>
        <x:v>0</x:v>
      </x:c>
      <x:c r="H200" s="79">
        <x:f>SUM(H197:H199)</x:f>
        <x:v>701</x:v>
      </x:c>
      <x:c r="I200" s="79">
        <x:f>SUM(I197:I199)</x:f>
        <x:v>0</x:v>
      </x:c>
      <x:c r="J200" s="79">
        <x:f>SUM(G200:I200)</x:f>
        <x:v>701</x:v>
      </x:c>
    </x:row>
    <x:row r="201" spans="1:10" ht="19.5" customHeight="1">
      <x:c r="A201" s="87"/>
      <x:c r="B201" s="88"/>
      <x:c r="C201" s="88"/>
      <x:c r="D201" s="88"/>
      <x:c r="E201" s="88"/>
      <x:c r="F201" s="89"/>
      <x:c r="G201" s="90"/>
      <x:c r="H201" s="90"/>
      <x:c r="I201" s="90"/>
      <x:c r="J201" s="90"/>
    </x:row>
    <x:row r="202" spans="1:10" ht="19.5" customHeight="1">
      <x:c r="A202" s="76" t="s">
        <x:v>1507</x:v>
      </x:c>
      <x:c r="B202" s="77"/>
      <x:c r="C202" s="77"/>
      <x:c r="D202" s="77"/>
      <x:c r="E202" s="77"/>
      <x:c r="F202" s="78"/>
      <x:c r="G202" s="79"/>
      <x:c r="H202" s="79"/>
      <x:c r="I202" s="79"/>
      <x:c r="J202" s="79"/>
    </x:row>
    <x:row r="203" spans="1:10" ht="19.5" customHeight="1">
      <x:c r="A203" s="80" t="s">
        <x:v>1357</x:v>
      </x:c>
      <x:c r="B203" s="81"/>
      <x:c r="C203" s="81"/>
      <x:c r="D203" s="81"/>
      <x:c r="E203" s="81"/>
      <x:c r="F203" s="82"/>
      <x:c r="G203" s="79"/>
      <x:c r="H203" s="79"/>
      <x:c r="I203" s="79"/>
      <x:c r="J203" s="79"/>
    </x:row>
    <x:row r="204" spans="1:10" ht="19.5" customHeight="1">
      <x:c r="A204" s="76" t="s">
        <x:v>1349</x:v>
      </x:c>
      <x:c r="B204" s="77"/>
      <x:c r="C204" s="77"/>
      <x:c r="D204" s="77"/>
      <x:c r="E204" s="77"/>
      <x:c r="F204" s="78"/>
      <x:c r="G204" s="79"/>
      <x:c r="H204" s="79"/>
      <x:c r="I204" s="79"/>
      <x:c r="J204" s="79"/>
    </x:row>
    <x:row r="205" spans="1:10" ht="19.5" customHeight="1">
      <x:c r="A205" s="76" t="s">
        <x:v>126</x:v>
      </x:c>
      <x:c r="B205" s="77"/>
      <x:c r="C205" s="77" t="s">
        <x:v>294</x:v>
      </x:c>
      <x:c r="D205" s="77">
        <x:v>166</x:v>
      </x:c>
      <x:c r="E205" s="77"/>
      <x:c r="F205" s="78"/>
      <x:c r="G205" s="79"/>
      <x:c r="H205" s="79"/>
      <x:c r="I205" s="79"/>
      <x:c r="J205" s="79"/>
    </x:row>
    <x:row r="206" spans="1:10" ht="19.5" customHeight="1">
      <x:c r="A206" s="83" t="s">
        <x:v>256</x:v>
      </x:c>
      <x:c r="B206" s="77">
        <x:f>ROUNDDOWN(3600/D205,2)</x:f>
        <x:v>21.68</x:v>
      </x:c>
      <x:c r="C206" s="77"/>
      <x:c r="D206" s="77"/>
      <x:c r="E206" s="77"/>
      <x:c r="F206" s="78"/>
      <x:c r="G206" s="79"/>
      <x:c r="H206" s="79"/>
      <x:c r="I206" s="79"/>
      <x:c r="J206" s="79"/>
    </x:row>
    <x:row r="207" spans="1:10" ht="19.5" customHeight="1">
      <x:c r="A207" s="76" t="s">
        <x:v>741</x:v>
      </x:c>
      <x:c r="B207" s="84">
        <x:f>B197</x:f>
        <x:v>0</x:v>
      </x:c>
      <x:c r="C207" s="77" t="s">
        <x:v>294</x:v>
      </x:c>
      <x:c r="D207" s="77">
        <x:f>B206</x:f>
        <x:v>21.68</x:v>
      </x:c>
      <x:c r="E207" s="77" t="s">
        <x:v>256</x:v>
      </x:c>
      <x:c r="F207" s="85">
        <x:f>INT(B207/D207)</x:f>
        <x:v>0</x:v>
      </x:c>
      <x:c r="G207" s="79">
        <x:f>F207</x:f>
        <x:v>0</x:v>
      </x:c>
      <x:c r="H207" s="79"/>
      <x:c r="I207" s="79"/>
      <x:c r="J207" s="79">
        <x:f>SUM(G207:I207)</x:f>
        <x:v>0</x:v>
      </x:c>
    </x:row>
    <x:row r="208" spans="1:10" ht="19.5" customHeight="1">
      <x:c r="A208" s="76" t="s">
        <x:v>738</x:v>
      </x:c>
      <x:c r="B208" s="84">
        <x:f>B198</x:f>
        <x:v>18563.75</x:v>
      </x:c>
      <x:c r="C208" s="77" t="s">
        <x:v>294</x:v>
      </x:c>
      <x:c r="D208" s="77">
        <x:f>D207</x:f>
        <x:v>21.68</x:v>
      </x:c>
      <x:c r="E208" s="77" t="s">
        <x:v>256</x:v>
      </x:c>
      <x:c r="F208" s="85">
        <x:f>INT(B208/D208)</x:f>
        <x:v>856</x:v>
      </x:c>
      <x:c r="G208" s="79"/>
      <x:c r="H208" s="79">
        <x:f>F208</x:f>
        <x:v>856</x:v>
      </x:c>
      <x:c r="I208" s="79"/>
      <x:c r="J208" s="79">
        <x:f>SUM(G208:I208)</x:f>
        <x:v>856</x:v>
      </x:c>
    </x:row>
    <x:row r="209" spans="1:10" ht="19.5" customHeight="1">
      <x:c r="A209" s="76" t="s">
        <x:v>722</x:v>
      </x:c>
      <x:c r="B209" s="84">
        <x:f>B199</x:f>
        <x:v>0</x:v>
      </x:c>
      <x:c r="C209" s="77" t="s">
        <x:v>294</x:v>
      </x:c>
      <x:c r="D209" s="77">
        <x:f>D208</x:f>
        <x:v>21.68</x:v>
      </x:c>
      <x:c r="E209" s="77" t="s">
        <x:v>256</x:v>
      </x:c>
      <x:c r="F209" s="85">
        <x:f>INT(B209/D209)</x:f>
        <x:v>0</x:v>
      </x:c>
      <x:c r="G209" s="79"/>
      <x:c r="H209" s="79"/>
      <x:c r="I209" s="79">
        <x:f>F209</x:f>
        <x:v>0</x:v>
      </x:c>
      <x:c r="J209" s="79">
        <x:f>SUM(G209:I209)</x:f>
        <x:v>0</x:v>
      </x:c>
    </x:row>
    <x:row r="210" spans="1:10" ht="19.5" customHeight="1">
      <x:c r="A210" s="76" t="s">
        <x:v>384</x:v>
      </x:c>
      <x:c r="B210" s="77"/>
      <x:c r="C210" s="77"/>
      <x:c r="D210" s="77"/>
      <x:c r="E210" s="77"/>
      <x:c r="F210" s="78"/>
      <x:c r="G210" s="79">
        <x:f>SUM(G207:G209)</x:f>
        <x:v>0</x:v>
      </x:c>
      <x:c r="H210" s="79">
        <x:f>SUM(H207:H209)</x:f>
        <x:v>856</x:v>
      </x:c>
      <x:c r="I210" s="79">
        <x:f>SUM(I207:I209)</x:f>
        <x:v>0</x:v>
      </x:c>
      <x:c r="J210" s="79">
        <x:f>SUM(G210:I210)</x:f>
        <x:v>856</x:v>
      </x:c>
    </x:row>
    <x:row r="211" spans="1:10" ht="19.5" customHeight="1">
      <x:c r="A211" s="87"/>
      <x:c r="B211" s="88"/>
      <x:c r="C211" s="88"/>
      <x:c r="D211" s="88"/>
      <x:c r="E211" s="88"/>
      <x:c r="F211" s="89"/>
      <x:c r="G211" s="90"/>
      <x:c r="H211" s="90"/>
      <x:c r="I211" s="90"/>
      <x:c r="J211" s="90"/>
    </x:row>
    <x:row r="212" spans="1:10" ht="19.5" customHeight="1">
      <x:c r="A212" s="76" t="s">
        <x:v>1509</x:v>
      </x:c>
      <x:c r="B212" s="77"/>
      <x:c r="C212" s="77"/>
      <x:c r="D212" s="77"/>
      <x:c r="E212" s="77"/>
      <x:c r="F212" s="78"/>
      <x:c r="G212" s="79"/>
      <x:c r="H212" s="79"/>
      <x:c r="I212" s="79"/>
      <x:c r="J212" s="79"/>
    </x:row>
    <x:row r="213" spans="1:10" ht="19.5" customHeight="1">
      <x:c r="A213" s="80" t="s">
        <x:v>1357</x:v>
      </x:c>
      <x:c r="B213" s="81"/>
      <x:c r="C213" s="81"/>
      <x:c r="D213" s="81"/>
      <x:c r="E213" s="81"/>
      <x:c r="F213" s="82"/>
      <x:c r="G213" s="79"/>
      <x:c r="H213" s="79"/>
      <x:c r="I213" s="79"/>
      <x:c r="J213" s="79"/>
    </x:row>
    <x:row r="214" spans="1:10" ht="19.5" customHeight="1">
      <x:c r="A214" s="76" t="s">
        <x:v>1349</x:v>
      </x:c>
      <x:c r="B214" s="77"/>
      <x:c r="C214" s="77"/>
      <x:c r="D214" s="77"/>
      <x:c r="E214" s="77"/>
      <x:c r="F214" s="78"/>
      <x:c r="G214" s="79"/>
      <x:c r="H214" s="79"/>
      <x:c r="I214" s="79"/>
      <x:c r="J214" s="79"/>
    </x:row>
    <x:row r="215" spans="1:10" ht="19.5" customHeight="1">
      <x:c r="A215" s="76" t="s">
        <x:v>126</x:v>
      </x:c>
      <x:c r="B215" s="77"/>
      <x:c r="C215" s="77" t="s">
        <x:v>294</x:v>
      </x:c>
      <x:c r="D215" s="77">
        <x:v>166</x:v>
      </x:c>
      <x:c r="E215" s="77"/>
      <x:c r="F215" s="78"/>
      <x:c r="G215" s="79"/>
      <x:c r="H215" s="79"/>
      <x:c r="I215" s="79"/>
      <x:c r="J215" s="79"/>
    </x:row>
    <x:row r="216" spans="1:10" ht="19.5" customHeight="1">
      <x:c r="A216" s="83" t="s">
        <x:v>256</x:v>
      </x:c>
      <x:c r="B216" s="77">
        <x:f>ROUNDDOWN(3600/D215,2)</x:f>
        <x:v>21.68</x:v>
      </x:c>
      <x:c r="C216" s="77"/>
      <x:c r="D216" s="77"/>
      <x:c r="E216" s="77"/>
      <x:c r="F216" s="78"/>
      <x:c r="G216" s="79"/>
      <x:c r="H216" s="79"/>
      <x:c r="I216" s="79"/>
      <x:c r="J216" s="79"/>
    </x:row>
    <x:row r="217" spans="1:10" ht="19.5" customHeight="1">
      <x:c r="A217" s="76" t="s">
        <x:v>741</x:v>
      </x:c>
      <x:c r="B217" s="84">
        <x:f>B207</x:f>
        <x:v>0</x:v>
      </x:c>
      <x:c r="C217" s="77" t="s">
        <x:v>294</x:v>
      </x:c>
      <x:c r="D217" s="77">
        <x:f>B216</x:f>
        <x:v>21.68</x:v>
      </x:c>
      <x:c r="E217" s="77" t="s">
        <x:v>256</x:v>
      </x:c>
      <x:c r="F217" s="85">
        <x:f>INT(B217/D217)</x:f>
        <x:v>0</x:v>
      </x:c>
      <x:c r="G217" s="79">
        <x:f>F217</x:f>
        <x:v>0</x:v>
      </x:c>
      <x:c r="H217" s="79"/>
      <x:c r="I217" s="79"/>
      <x:c r="J217" s="79">
        <x:f>SUM(G217:I217)</x:f>
        <x:v>0</x:v>
      </x:c>
    </x:row>
    <x:row r="218" spans="1:10" ht="19.5" customHeight="1">
      <x:c r="A218" s="76" t="s">
        <x:v>738</x:v>
      </x:c>
      <x:c r="B218" s="84">
        <x:f>B208</x:f>
        <x:v>18563.75</x:v>
      </x:c>
      <x:c r="C218" s="77" t="s">
        <x:v>294</x:v>
      </x:c>
      <x:c r="D218" s="77">
        <x:f>D217</x:f>
        <x:v>21.68</x:v>
      </x:c>
      <x:c r="E218" s="77" t="s">
        <x:v>256</x:v>
      </x:c>
      <x:c r="F218" s="85">
        <x:f>INT(B218/D218)</x:f>
        <x:v>856</x:v>
      </x:c>
      <x:c r="G218" s="79"/>
      <x:c r="H218" s="79">
        <x:f>F218</x:f>
        <x:v>856</x:v>
      </x:c>
      <x:c r="I218" s="79"/>
      <x:c r="J218" s="79">
        <x:f>SUM(G218:I218)</x:f>
        <x:v>856</x:v>
      </x:c>
    </x:row>
    <x:row r="219" spans="1:10" ht="19.5" customHeight="1">
      <x:c r="A219" s="76" t="s">
        <x:v>722</x:v>
      </x:c>
      <x:c r="B219" s="84">
        <x:f>B209</x:f>
        <x:v>0</x:v>
      </x:c>
      <x:c r="C219" s="77" t="s">
        <x:v>294</x:v>
      </x:c>
      <x:c r="D219" s="77">
        <x:f>D218</x:f>
        <x:v>21.68</x:v>
      </x:c>
      <x:c r="E219" s="77" t="s">
        <x:v>256</x:v>
      </x:c>
      <x:c r="F219" s="85">
        <x:f>INT(B219/D219)</x:f>
        <x:v>0</x:v>
      </x:c>
      <x:c r="G219" s="79"/>
      <x:c r="H219" s="79"/>
      <x:c r="I219" s="79">
        <x:f>F219</x:f>
        <x:v>0</x:v>
      </x:c>
      <x:c r="J219" s="79">
        <x:f>SUM(G219:I219)</x:f>
        <x:v>0</x:v>
      </x:c>
    </x:row>
    <x:row r="220" spans="1:10" ht="19.5" customHeight="1">
      <x:c r="A220" s="76" t="s">
        <x:v>384</x:v>
      </x:c>
      <x:c r="B220" s="77"/>
      <x:c r="C220" s="77"/>
      <x:c r="D220" s="77"/>
      <x:c r="E220" s="77"/>
      <x:c r="F220" s="78"/>
      <x:c r="G220" s="79">
        <x:f>SUM(G217:G219)</x:f>
        <x:v>0</x:v>
      </x:c>
      <x:c r="H220" s="79">
        <x:f>SUM(H217:H219)</x:f>
        <x:v>856</x:v>
      </x:c>
      <x:c r="I220" s="79">
        <x:f>SUM(I217:I219)</x:f>
        <x:v>0</x:v>
      </x:c>
      <x:c r="J220" s="79">
        <x:f>SUM(G220:I220)</x:f>
        <x:v>856</x:v>
      </x:c>
    </x:row>
    <x:row r="221" spans="1:10" ht="19.5" customHeight="1">
      <x:c r="A221" s="87"/>
      <x:c r="B221" s="88"/>
      <x:c r="C221" s="88"/>
      <x:c r="D221" s="88"/>
      <x:c r="E221" s="88"/>
      <x:c r="F221" s="89"/>
      <x:c r="G221" s="90"/>
      <x:c r="H221" s="90"/>
      <x:c r="I221" s="90"/>
      <x:c r="J221" s="90"/>
    </x:row>
    <x:row r="222" spans="1:10" ht="19.5" customHeight="1">
      <x:c r="A222" s="76" t="s">
        <x:v>927</x:v>
      </x:c>
      <x:c r="B222" s="77"/>
      <x:c r="C222" s="77"/>
      <x:c r="D222" s="77"/>
      <x:c r="E222" s="77"/>
      <x:c r="F222" s="78"/>
      <x:c r="G222" s="79"/>
      <x:c r="H222" s="79"/>
      <x:c r="I222" s="79"/>
      <x:c r="J222" s="79"/>
    </x:row>
    <x:row r="223" spans="1:10" ht="19.5" customHeight="1">
      <x:c r="A223" s="80" t="s">
        <x:v>1357</x:v>
      </x:c>
      <x:c r="B223" s="81"/>
      <x:c r="C223" s="81"/>
      <x:c r="D223" s="81"/>
      <x:c r="E223" s="81"/>
      <x:c r="F223" s="82"/>
      <x:c r="G223" s="79"/>
      <x:c r="H223" s="79"/>
      <x:c r="I223" s="79"/>
      <x:c r="J223" s="79"/>
    </x:row>
    <x:row r="224" spans="1:10" ht="19.5" customHeight="1">
      <x:c r="A224" s="76" t="s">
        <x:v>1502</x:v>
      </x:c>
      <x:c r="B224" s="77"/>
      <x:c r="C224" s="77"/>
      <x:c r="D224" s="77"/>
      <x:c r="E224" s="77"/>
      <x:c r="F224" s="78"/>
      <x:c r="G224" s="79"/>
      <x:c r="H224" s="79"/>
      <x:c r="I224" s="79"/>
      <x:c r="J224" s="79"/>
    </x:row>
    <x:row r="225" spans="1:10" ht="19.5" customHeight="1">
      <x:c r="A225" s="76" t="s">
        <x:v>126</x:v>
      </x:c>
      <x:c r="B225" s="77"/>
      <x:c r="C225" s="77" t="s">
        <x:v>294</x:v>
      </x:c>
      <x:c r="D225" s="77">
        <x:v>38</x:v>
      </x:c>
      <x:c r="E225" s="77"/>
      <x:c r="F225" s="78"/>
      <x:c r="G225" s="79"/>
      <x:c r="H225" s="79"/>
      <x:c r="I225" s="79"/>
      <x:c r="J225" s="79"/>
    </x:row>
    <x:row r="226" spans="1:10" ht="19.5" customHeight="1">
      <x:c r="A226" s="83" t="s">
        <x:v>256</x:v>
      </x:c>
      <x:c r="B226" s="77">
        <x:f>ROUNDDOWN(3600/D225,2)</x:f>
        <x:v>94.730000000000004</x:v>
      </x:c>
      <x:c r="C226" s="77"/>
      <x:c r="D226" s="77"/>
      <x:c r="E226" s="77"/>
      <x:c r="F226" s="78"/>
      <x:c r="G226" s="79"/>
      <x:c r="H226" s="79"/>
      <x:c r="I226" s="79"/>
      <x:c r="J226" s="79"/>
    </x:row>
    <x:row r="227" spans="1:10" ht="19.5" customHeight="1">
      <x:c r="A227" s="76" t="s">
        <x:v>741</x:v>
      </x:c>
      <x:c r="B227" s="84">
        <x:v>0</x:v>
      </x:c>
      <x:c r="C227" s="77" t="s">
        <x:v>294</x:v>
      </x:c>
      <x:c r="D227" s="77">
        <x:f>B226</x:f>
        <x:v>94.730000000000004</x:v>
      </x:c>
      <x:c r="E227" s="77" t="s">
        <x:v>256</x:v>
      </x:c>
      <x:c r="F227" s="85">
        <x:f>INT(B227/D227)</x:f>
        <x:v>0</x:v>
      </x:c>
      <x:c r="G227" s="79">
        <x:f>F227</x:f>
        <x:v>0</x:v>
      </x:c>
      <x:c r="H227" s="79"/>
      <x:c r="I227" s="79"/>
      <x:c r="J227" s="79">
        <x:f>SUM(G227:I227)</x:f>
        <x:v>0</x:v>
      </x:c>
    </x:row>
    <x:row r="228" spans="1:10" ht="19.5" customHeight="1">
      <x:c r="A228" s="76" t="s">
        <x:v>738</x:v>
      </x:c>
      <x:c r="B228" s="84">
        <x:f>B18</x:f>
        <x:v>18563.75</x:v>
      </x:c>
      <x:c r="C228" s="77" t="s">
        <x:v>294</x:v>
      </x:c>
      <x:c r="D228" s="77">
        <x:f>D227</x:f>
        <x:v>94.730000000000004</x:v>
      </x:c>
      <x:c r="E228" s="77" t="s">
        <x:v>256</x:v>
      </x:c>
      <x:c r="F228" s="85">
        <x:f>INT(B228/D228)</x:f>
        <x:v>195</x:v>
      </x:c>
      <x:c r="G228" s="79"/>
      <x:c r="H228" s="79">
        <x:f>F228</x:f>
        <x:v>195</x:v>
      </x:c>
      <x:c r="I228" s="79"/>
      <x:c r="J228" s="79">
        <x:f>SUM(G228:I228)</x:f>
        <x:v>195</x:v>
      </x:c>
    </x:row>
    <x:row r="229" spans="1:10" ht="19.5" customHeight="1">
      <x:c r="A229" s="76" t="s">
        <x:v>722</x:v>
      </x:c>
      <x:c r="B229" s="84">
        <x:v>0</x:v>
      </x:c>
      <x:c r="C229" s="77" t="s">
        <x:v>294</x:v>
      </x:c>
      <x:c r="D229" s="77">
        <x:f>D228</x:f>
        <x:v>94.730000000000004</x:v>
      </x:c>
      <x:c r="E229" s="77" t="s">
        <x:v>256</x:v>
      </x:c>
      <x:c r="F229" s="85">
        <x:f>INT(B229/D229)</x:f>
        <x:v>0</x:v>
      </x:c>
      <x:c r="G229" s="79"/>
      <x:c r="H229" s="79"/>
      <x:c r="I229" s="79">
        <x:f>F229</x:f>
        <x:v>0</x:v>
      </x:c>
      <x:c r="J229" s="79">
        <x:f>SUM(G229:I229)</x:f>
        <x:v>0</x:v>
      </x:c>
    </x:row>
    <x:row r="230" spans="1:10" ht="19.5" customHeight="1">
      <x:c r="A230" s="76" t="s">
        <x:v>384</x:v>
      </x:c>
      <x:c r="B230" s="77"/>
      <x:c r="C230" s="77"/>
      <x:c r="D230" s="77"/>
      <x:c r="E230" s="77"/>
      <x:c r="F230" s="78"/>
      <x:c r="G230" s="79">
        <x:f>SUM(G227:G229)</x:f>
        <x:v>0</x:v>
      </x:c>
      <x:c r="H230" s="79">
        <x:f>SUM(H227:H229)</x:f>
        <x:v>195</x:v>
      </x:c>
      <x:c r="I230" s="79">
        <x:f>SUM(I227:I229)</x:f>
        <x:v>0</x:v>
      </x:c>
      <x:c r="J230" s="79">
        <x:f>SUM(G230:I230)</x:f>
        <x:v>195</x:v>
      </x:c>
    </x:row>
    <x:row r="231" spans="1:10" ht="19.5" customHeight="1">
      <x:c r="A231" s="87"/>
      <x:c r="B231" s="88"/>
      <x:c r="C231" s="88"/>
      <x:c r="D231" s="88"/>
      <x:c r="E231" s="88"/>
      <x:c r="F231" s="89"/>
      <x:c r="G231" s="90"/>
      <x:c r="H231" s="90"/>
      <x:c r="I231" s="90"/>
      <x:c r="J231" s="90"/>
    </x:row>
    <x:row r="232" spans="1:10" ht="19.5" customHeight="1">
      <x:c r="A232" s="76" t="s">
        <x:v>340</x:v>
      </x:c>
      <x:c r="B232" s="77"/>
      <x:c r="C232" s="77"/>
      <x:c r="D232" s="77"/>
      <x:c r="E232" s="77"/>
      <x:c r="F232" s="78"/>
      <x:c r="G232" s="79"/>
      <x:c r="H232" s="79"/>
      <x:c r="I232" s="79"/>
      <x:c r="J232" s="79"/>
    </x:row>
    <x:row r="233" spans="1:10" ht="19.5" customHeight="1">
      <x:c r="A233" s="80" t="s">
        <x:v>928</x:v>
      </x:c>
      <x:c r="B233" s="81"/>
      <x:c r="C233" s="81"/>
      <x:c r="D233" s="77" t="s">
        <x:v>934</x:v>
      </x:c>
      <x:c r="E233" s="81"/>
      <x:c r="F233" s="82"/>
      <x:c r="G233" s="79"/>
      <x:c r="H233" s="79"/>
      <x:c r="I233" s="79"/>
      <x:c r="J233" s="79"/>
    </x:row>
    <x:row r="234" spans="1:10" ht="19.5" customHeight="1">
      <x:c r="A234" s="76" t="s">
        <x:v>1027</x:v>
      </x:c>
      <x:c r="B234" s="77">
        <x:v>243</x:v>
      </x:c>
      <x:c r="C234" s="77" t="s">
        <x:v>148</x:v>
      </x:c>
      <x:c r="D234" s="77"/>
      <x:c r="E234" s="77"/>
      <x:c r="F234" s="78"/>
      <x:c r="G234" s="79"/>
      <x:c r="H234" s="79"/>
      <x:c r="I234" s="79"/>
      <x:c r="J234" s="79"/>
    </x:row>
    <x:row r="235" spans="1:10" ht="19.5" customHeight="1">
      <x:c r="A235" s="76" t="s">
        <x:v>1223</x:v>
      </x:c>
      <x:c r="B235" s="77">
        <x:f>136*B234</x:f>
        <x:v>33048</x:v>
      </x:c>
      <x:c r="C235" s="77" t="s">
        <x:v>316</x:v>
      </x:c>
      <x:c r="D235" s="81" t="s">
        <x:v>256</x:v>
      </x:c>
      <x:c r="E235" s="77">
        <x:f>ROUNDDOWN(B235/60,2)</x:f>
        <x:v>550.79999999999995</x:v>
      </x:c>
      <x:c r="F235" s="78" t="s">
        <x:v>252</x:v>
      </x:c>
      <x:c r="G235" s="79"/>
      <x:c r="H235" s="79"/>
      <x:c r="I235" s="79"/>
      <x:c r="J235" s="79"/>
    </x:row>
    <x:row r="236" spans="1:10" ht="19.5" customHeight="1">
      <x:c r="A236" s="76" t="s">
        <x:v>350</x:v>
      </x:c>
      <x:c r="B236" s="77"/>
      <x:c r="C236" s="77"/>
      <x:c r="D236" s="77" t="s">
        <x:v>256</x:v>
      </x:c>
      <x:c r="E236" s="77">
        <x:f>ROUNDDOWN(((10/30)+(10/35))*60,2)</x:f>
        <x:v>37.140000000000001</x:v>
      </x:c>
      <x:c r="F236" s="78" t="s">
        <x:v>252</x:v>
      </x:c>
      <x:c r="G236" s="79"/>
      <x:c r="H236" s="79"/>
      <x:c r="I236" s="79"/>
      <x:c r="J236" s="79"/>
    </x:row>
    <x:row r="237" spans="1:10" ht="19.5" customHeight="1">
      <x:c r="A237" s="76" t="s">
        <x:v>34</x:v>
      </x:c>
      <x:c r="B237" s="77">
        <x:f>E235</x:f>
        <x:v>550.79999999999995</x:v>
      </x:c>
      <x:c r="C237" s="77" t="s">
        <x:v>262</x:v>
      </x:c>
      <x:c r="D237" s="77">
        <x:f>E236</x:f>
        <x:v>37.140000000000001</x:v>
      </x:c>
      <x:c r="E237" s="77" t="s">
        <x:v>256</x:v>
      </x:c>
      <x:c r="F237" s="78">
        <x:f>SUM(B237,D237)</x:f>
        <x:v>587.93999999999994</x:v>
      </x:c>
      <x:c r="G237" s="79"/>
      <x:c r="H237" s="79"/>
      <x:c r="I237" s="79"/>
      <x:c r="J237" s="79"/>
    </x:row>
    <x:row r="238" spans="1:10" ht="19.5" customHeight="1">
      <x:c r="A238" s="76" t="s">
        <x:v>129</x:v>
      </x:c>
      <x:c r="B238" s="77"/>
      <x:c r="C238" s="77" t="s">
        <x:v>306</x:v>
      </x:c>
      <x:c r="D238" s="77">
        <x:f>B234</x:f>
        <x:v>243</x:v>
      </x:c>
      <x:c r="E238" s="77" t="s">
        <x:v>294</x:v>
      </x:c>
      <x:c r="F238" s="78">
        <x:f>F237</x:f>
        <x:v>587.93999999999994</x:v>
      </x:c>
      <x:c r="G238" s="79"/>
      <x:c r="H238" s="79"/>
      <x:c r="I238" s="79"/>
      <x:c r="J238" s="79"/>
    </x:row>
    <x:row r="239" spans="1:10" ht="19.5" customHeight="1">
      <x:c r="A239" s="83" t="s">
        <x:v>256</x:v>
      </x:c>
      <x:c r="B239" s="77">
        <x:f>ROUNDDOWN(60*0.9*D238/F238,2)</x:f>
        <x:v>22.309999999999999</x:v>
      </x:c>
      <x:c r="C239" s="77"/>
      <x:c r="D239" s="77"/>
      <x:c r="E239" s="77"/>
      <x:c r="F239" s="78"/>
      <x:c r="G239" s="79"/>
      <x:c r="H239" s="79"/>
      <x:c r="I239" s="79"/>
      <x:c r="J239" s="79"/>
    </x:row>
    <x:row r="240" spans="1:10" ht="19.5" customHeight="1">
      <x:c r="A240" s="76" t="s">
        <x:v>741</x:v>
      </x:c>
      <x:c r="B240" s="84">
        <x:f>건설기계목록!E14</x:f>
        <x:v>18750</x:v>
      </x:c>
      <x:c r="C240" s="77" t="s">
        <x:v>294</x:v>
      </x:c>
      <x:c r="D240" s="77">
        <x:f>B239</x:f>
        <x:v>22.309999999999999</x:v>
      </x:c>
      <x:c r="E240" s="77" t="s">
        <x:v>256</x:v>
      </x:c>
      <x:c r="F240" s="85">
        <x:f>INT(B240/D240)</x:f>
        <x:v>840</x:v>
      </x:c>
      <x:c r="G240" s="79">
        <x:f>F240</x:f>
        <x:v>840</x:v>
      </x:c>
      <x:c r="H240" s="79"/>
      <x:c r="I240" s="79"/>
      <x:c r="J240" s="79">
        <x:f>SUM(G240:I240)</x:f>
        <x:v>840</x:v>
      </x:c>
    </x:row>
    <x:row r="241" spans="1:10" ht="19.5" customHeight="1">
      <x:c r="A241" s="76" t="s">
        <x:v>738</x:v>
      </x:c>
      <x:c r="B241" s="84">
        <x:f>건설기계목록!F14</x:f>
        <x:v>39645</x:v>
      </x:c>
      <x:c r="C241" s="77" t="s">
        <x:v>294</x:v>
      </x:c>
      <x:c r="D241" s="77">
        <x:f>D240</x:f>
        <x:v>22.309999999999999</x:v>
      </x:c>
      <x:c r="E241" s="77" t="s">
        <x:v>256</x:v>
      </x:c>
      <x:c r="F241" s="85">
        <x:f>INT(B241/D241)</x:f>
        <x:v>1777</x:v>
      </x:c>
      <x:c r="G241" s="79"/>
      <x:c r="H241" s="79">
        <x:f>F241</x:f>
        <x:v>1777</x:v>
      </x:c>
      <x:c r="I241" s="79"/>
      <x:c r="J241" s="79">
        <x:f>SUM(G241:I241)</x:f>
        <x:v>1777</x:v>
      </x:c>
    </x:row>
    <x:row r="242" spans="1:10" ht="19.5" customHeight="1">
      <x:c r="A242" s="76" t="s">
        <x:v>722</x:v>
      </x:c>
      <x:c r="B242" s="84">
        <x:f>건설기계목록!G14</x:f>
        <x:v>20758</x:v>
      </x:c>
      <x:c r="C242" s="77" t="s">
        <x:v>294</x:v>
      </x:c>
      <x:c r="D242" s="77">
        <x:f>D241</x:f>
        <x:v>22.309999999999999</x:v>
      </x:c>
      <x:c r="E242" s="77" t="s">
        <x:v>256</x:v>
      </x:c>
      <x:c r="F242" s="85">
        <x:f>INT(B242/D242)</x:f>
        <x:v>930</x:v>
      </x:c>
      <x:c r="G242" s="79"/>
      <x:c r="H242" s="79"/>
      <x:c r="I242" s="79">
        <x:f>F242</x:f>
        <x:v>930</x:v>
      </x:c>
      <x:c r="J242" s="79">
        <x:f>SUM(G242:I242)</x:f>
        <x:v>930</x:v>
      </x:c>
    </x:row>
    <x:row r="243" spans="1:10" ht="19.5" customHeight="1">
      <x:c r="A243" s="76" t="s">
        <x:v>384</x:v>
      </x:c>
      <x:c r="B243" s="77"/>
      <x:c r="C243" s="77"/>
      <x:c r="D243" s="77"/>
      <x:c r="E243" s="77"/>
      <x:c r="F243" s="78"/>
      <x:c r="G243" s="79">
        <x:f>SUM(G240:G242)</x:f>
        <x:v>840</x:v>
      </x:c>
      <x:c r="H243" s="79">
        <x:f>SUM(H240:H242)</x:f>
        <x:v>1777</x:v>
      </x:c>
      <x:c r="I243" s="79">
        <x:f>SUM(I240:I242)</x:f>
        <x:v>930</x:v>
      </x:c>
      <x:c r="J243" s="79">
        <x:f>SUM(G243:I243)</x:f>
        <x:v>3547</x:v>
      </x:c>
    </x:row>
    <x:row r="244" spans="1:10" ht="19.5" customHeight="1">
      <x:c r="A244" s="76"/>
      <x:c r="B244" s="77"/>
      <x:c r="C244" s="77"/>
      <x:c r="D244" s="77"/>
      <x:c r="E244" s="77"/>
      <x:c r="F244" s="78"/>
      <x:c r="G244" s="79"/>
      <x:c r="H244" s="79"/>
      <x:c r="I244" s="79"/>
      <x:c r="J244" s="79"/>
    </x:row>
    <x:row r="245" spans="1:10" ht="19.5" customHeight="1">
      <x:c r="A245" s="76" t="s">
        <x:v>339</x:v>
      </x:c>
      <x:c r="B245" s="77"/>
      <x:c r="C245" s="77"/>
      <x:c r="D245" s="77"/>
      <x:c r="E245" s="77"/>
      <x:c r="F245" s="78"/>
      <x:c r="G245" s="79"/>
      <x:c r="H245" s="79"/>
      <x:c r="I245" s="79"/>
      <x:c r="J245" s="79"/>
    </x:row>
    <x:row r="246" spans="1:10" ht="19.5" customHeight="1">
      <x:c r="A246" s="80" t="s">
        <x:v>928</x:v>
      </x:c>
      <x:c r="B246" s="81"/>
      <x:c r="C246" s="81"/>
      <x:c r="D246" s="77" t="s">
        <x:v>934</x:v>
      </x:c>
      <x:c r="E246" s="81"/>
      <x:c r="F246" s="82"/>
      <x:c r="G246" s="79"/>
      <x:c r="H246" s="79"/>
      <x:c r="I246" s="79"/>
      <x:c r="J246" s="79"/>
    </x:row>
    <x:row r="247" spans="1:10" ht="19.5" customHeight="1">
      <x:c r="A247" s="76" t="s">
        <x:v>1027</x:v>
      </x:c>
      <x:c r="B247" s="77">
        <x:v>178</x:v>
      </x:c>
      <x:c r="C247" s="77" t="s">
        <x:v>148</x:v>
      </x:c>
      <x:c r="D247" s="77"/>
      <x:c r="E247" s="77"/>
      <x:c r="F247" s="78"/>
      <x:c r="G247" s="79"/>
      <x:c r="H247" s="79"/>
      <x:c r="I247" s="79"/>
      <x:c r="J247" s="79"/>
    </x:row>
    <x:row r="248" spans="1:10" ht="19.5" customHeight="1">
      <x:c r="A248" s="76" t="s">
        <x:v>1223</x:v>
      </x:c>
      <x:c r="B248" s="77">
        <x:f>178*B247</x:f>
        <x:v>31684</x:v>
      </x:c>
      <x:c r="C248" s="77" t="s">
        <x:v>316</x:v>
      </x:c>
      <x:c r="D248" s="81" t="s">
        <x:v>256</x:v>
      </x:c>
      <x:c r="E248" s="77">
        <x:f>ROUNDDOWN(B248/60,2)</x:f>
        <x:v>528.05999999999995</x:v>
      </x:c>
      <x:c r="F248" s="78" t="s">
        <x:v>252</x:v>
      </x:c>
      <x:c r="G248" s="79"/>
      <x:c r="H248" s="79"/>
      <x:c r="I248" s="79"/>
      <x:c r="J248" s="79"/>
    </x:row>
    <x:row r="249" spans="1:10" ht="19.5" customHeight="1">
      <x:c r="A249" s="76" t="s">
        <x:v>350</x:v>
      </x:c>
      <x:c r="B249" s="77"/>
      <x:c r="C249" s="77"/>
      <x:c r="D249" s="77" t="s">
        <x:v>256</x:v>
      </x:c>
      <x:c r="E249" s="77">
        <x:f>ROUNDDOWN(((10/30)+(10/35))*60,2)</x:f>
        <x:v>37.140000000000001</x:v>
      </x:c>
      <x:c r="F249" s="78" t="s">
        <x:v>252</x:v>
      </x:c>
      <x:c r="G249" s="79"/>
      <x:c r="H249" s="79"/>
      <x:c r="I249" s="79"/>
      <x:c r="J249" s="79"/>
    </x:row>
    <x:row r="250" spans="1:10" ht="19.5" customHeight="1">
      <x:c r="A250" s="76" t="s">
        <x:v>34</x:v>
      </x:c>
      <x:c r="B250" s="77">
        <x:f>E248</x:f>
        <x:v>528.05999999999995</x:v>
      </x:c>
      <x:c r="C250" s="77" t="s">
        <x:v>262</x:v>
      </x:c>
      <x:c r="D250" s="77">
        <x:f>E249</x:f>
        <x:v>37.140000000000001</x:v>
      </x:c>
      <x:c r="E250" s="77" t="s">
        <x:v>256</x:v>
      </x:c>
      <x:c r="F250" s="78">
        <x:f>SUM(B250,D250)</x:f>
        <x:v>565.19999999999993</x:v>
      </x:c>
      <x:c r="G250" s="79"/>
      <x:c r="H250" s="79"/>
      <x:c r="I250" s="79"/>
      <x:c r="J250" s="79"/>
    </x:row>
    <x:row r="251" spans="1:10" ht="19.5" customHeight="1">
      <x:c r="A251" s="76" t="s">
        <x:v>129</x:v>
      </x:c>
      <x:c r="B251" s="77"/>
      <x:c r="C251" s="77" t="s">
        <x:v>306</x:v>
      </x:c>
      <x:c r="D251" s="77">
        <x:f>B247</x:f>
        <x:v>178</x:v>
      </x:c>
      <x:c r="E251" s="77" t="s">
        <x:v>294</x:v>
      </x:c>
      <x:c r="F251" s="78">
        <x:f>F250</x:f>
        <x:v>565.19999999999993</x:v>
      </x:c>
      <x:c r="G251" s="79"/>
      <x:c r="H251" s="79"/>
      <x:c r="I251" s="79"/>
      <x:c r="J251" s="79"/>
    </x:row>
    <x:row r="252" spans="1:10" ht="19.5" customHeight="1">
      <x:c r="A252" s="83" t="s">
        <x:v>256</x:v>
      </x:c>
      <x:c r="B252" s="77">
        <x:f>ROUNDDOWN(60*0.9*D251/F251,2)</x:f>
        <x:v>17</x:v>
      </x:c>
      <x:c r="C252" s="77"/>
      <x:c r="D252" s="77"/>
      <x:c r="E252" s="77"/>
      <x:c r="F252" s="78"/>
      <x:c r="G252" s="79"/>
      <x:c r="H252" s="79"/>
      <x:c r="I252" s="79"/>
      <x:c r="J252" s="79"/>
    </x:row>
    <x:row r="253" spans="1:10" ht="19.5" customHeight="1">
      <x:c r="A253" s="76" t="s">
        <x:v>741</x:v>
      </x:c>
      <x:c r="B253" s="84">
        <x:f>건설기계목록!E14</x:f>
        <x:v>18750</x:v>
      </x:c>
      <x:c r="C253" s="77" t="s">
        <x:v>294</x:v>
      </x:c>
      <x:c r="D253" s="77">
        <x:f>B252</x:f>
        <x:v>17</x:v>
      </x:c>
      <x:c r="E253" s="77" t="s">
        <x:v>256</x:v>
      </x:c>
      <x:c r="F253" s="85">
        <x:f>INT(B253/D253)</x:f>
        <x:v>1102</x:v>
      </x:c>
      <x:c r="G253" s="79">
        <x:f>F253</x:f>
        <x:v>1102</x:v>
      </x:c>
      <x:c r="H253" s="79"/>
      <x:c r="I253" s="79"/>
      <x:c r="J253" s="79">
        <x:f>SUM(G253:I253)</x:f>
        <x:v>1102</x:v>
      </x:c>
    </x:row>
    <x:row r="254" spans="1:10" ht="19.5" customHeight="1">
      <x:c r="A254" s="76" t="s">
        <x:v>738</x:v>
      </x:c>
      <x:c r="B254" s="84">
        <x:f>건설기계목록!F14</x:f>
        <x:v>39645</x:v>
      </x:c>
      <x:c r="C254" s="77" t="s">
        <x:v>294</x:v>
      </x:c>
      <x:c r="D254" s="77">
        <x:f>D253</x:f>
        <x:v>17</x:v>
      </x:c>
      <x:c r="E254" s="77" t="s">
        <x:v>256</x:v>
      </x:c>
      <x:c r="F254" s="85">
        <x:f>INT(B254/D254)</x:f>
        <x:v>2332</x:v>
      </x:c>
      <x:c r="G254" s="79"/>
      <x:c r="H254" s="79">
        <x:f>F254</x:f>
        <x:v>2332</x:v>
      </x:c>
      <x:c r="I254" s="79"/>
      <x:c r="J254" s="79">
        <x:f>SUM(G254:I254)</x:f>
        <x:v>2332</x:v>
      </x:c>
    </x:row>
    <x:row r="255" spans="1:10" ht="19.5" customHeight="1">
      <x:c r="A255" s="76" t="s">
        <x:v>722</x:v>
      </x:c>
      <x:c r="B255" s="84">
        <x:f>건설기계목록!G14</x:f>
        <x:v>20758</x:v>
      </x:c>
      <x:c r="C255" s="77" t="s">
        <x:v>294</x:v>
      </x:c>
      <x:c r="D255" s="77">
        <x:f>D254</x:f>
        <x:v>17</x:v>
      </x:c>
      <x:c r="E255" s="77" t="s">
        <x:v>256</x:v>
      </x:c>
      <x:c r="F255" s="85">
        <x:f>INT(B255/D255)</x:f>
        <x:v>1221</x:v>
      </x:c>
      <x:c r="G255" s="79"/>
      <x:c r="H255" s="79"/>
      <x:c r="I255" s="79">
        <x:f>F255</x:f>
        <x:v>1221</x:v>
      </x:c>
      <x:c r="J255" s="79">
        <x:f>SUM(G255:I255)</x:f>
        <x:v>1221</x:v>
      </x:c>
    </x:row>
    <x:row r="256" spans="1:10" ht="19.5" customHeight="1">
      <x:c r="A256" s="76" t="s">
        <x:v>384</x:v>
      </x:c>
      <x:c r="B256" s="77"/>
      <x:c r="C256" s="77"/>
      <x:c r="D256" s="77"/>
      <x:c r="E256" s="77"/>
      <x:c r="F256" s="78"/>
      <x:c r="G256" s="79">
        <x:f>SUM(G253:G255)</x:f>
        <x:v>1102</x:v>
      </x:c>
      <x:c r="H256" s="79">
        <x:f>SUM(H253:H255)</x:f>
        <x:v>2332</x:v>
      </x:c>
      <x:c r="I256" s="79">
        <x:f>SUM(I253:I255)</x:f>
        <x:v>1221</x:v>
      </x:c>
      <x:c r="J256" s="79">
        <x:f>SUM(G256:I256)</x:f>
        <x:v>4655</x:v>
      </x:c>
    </x:row>
    <x:row r="257" spans="1:10" ht="19.5" customHeight="1">
      <x:c r="A257" s="87"/>
      <x:c r="B257" s="88"/>
      <x:c r="C257" s="88"/>
      <x:c r="D257" s="88"/>
      <x:c r="E257" s="88"/>
      <x:c r="F257" s="89"/>
      <x:c r="G257" s="90"/>
      <x:c r="H257" s="90"/>
      <x:c r="I257" s="90"/>
      <x:c r="J257" s="90"/>
    </x:row>
    <x:row r="258" spans="1:10" ht="19.5" customHeight="1">
      <x:c r="A258" s="76" t="s">
        <x:v>363</x:v>
      </x:c>
      <x:c r="B258" s="77"/>
      <x:c r="C258" s="77"/>
      <x:c r="D258" s="77"/>
      <x:c r="E258" s="77"/>
      <x:c r="F258" s="78"/>
      <x:c r="G258" s="79"/>
      <x:c r="H258" s="79"/>
      <x:c r="I258" s="79"/>
      <x:c r="J258" s="79"/>
    </x:row>
    <x:row r="259" spans="1:10" ht="19.5" customHeight="1">
      <x:c r="A259" s="80" t="str">
        <x:f>A246</x:f>
        <x:v xml:space="preserve"> - 장비 : 트럭탑재형크레인10톤</x:v>
      </x:c>
      <x:c r="B259" s="81"/>
      <x:c r="C259" s="81"/>
      <x:c r="D259" s="77" t="s">
        <x:v>934</x:v>
      </x:c>
      <x:c r="E259" s="81"/>
      <x:c r="F259" s="82"/>
      <x:c r="G259" s="79"/>
      <x:c r="H259" s="79"/>
      <x:c r="I259" s="79"/>
      <x:c r="J259" s="79"/>
    </x:row>
    <x:row r="260" spans="1:10" ht="19.5" customHeight="1">
      <x:c r="A260" s="76" t="s">
        <x:v>1027</x:v>
      </x:c>
      <x:c r="B260" s="77">
        <x:v>130</x:v>
      </x:c>
      <x:c r="C260" s="77" t="s">
        <x:v>148</x:v>
      </x:c>
      <x:c r="D260" s="77"/>
      <x:c r="E260" s="77"/>
      <x:c r="F260" s="78"/>
      <x:c r="G260" s="79"/>
      <x:c r="H260" s="79"/>
      <x:c r="I260" s="79"/>
      <x:c r="J260" s="79"/>
    </x:row>
    <x:row r="261" spans="1:10" ht="19.5" customHeight="1">
      <x:c r="A261" s="76" t="s">
        <x:v>1223</x:v>
      </x:c>
      <x:c r="B261" s="77">
        <x:f>180*B260</x:f>
        <x:v>23400</x:v>
      </x:c>
      <x:c r="C261" s="77" t="s">
        <x:v>316</x:v>
      </x:c>
      <x:c r="D261" s="81" t="s">
        <x:v>256</x:v>
      </x:c>
      <x:c r="E261" s="77">
        <x:f>ROUNDDOWN(B261/60,2)</x:f>
        <x:v>390</x:v>
      </x:c>
      <x:c r="F261" s="78" t="s">
        <x:v>252</x:v>
      </x:c>
      <x:c r="G261" s="79"/>
      <x:c r="H261" s="79"/>
      <x:c r="I261" s="79"/>
      <x:c r="J261" s="79"/>
    </x:row>
    <x:row r="262" spans="1:10" ht="19.5" customHeight="1">
      <x:c r="A262" s="76" t="s">
        <x:v>350</x:v>
      </x:c>
      <x:c r="B262" s="77"/>
      <x:c r="C262" s="77"/>
      <x:c r="D262" s="77" t="s">
        <x:v>256</x:v>
      </x:c>
      <x:c r="E262" s="77">
        <x:f>ROUNDDOWN(((10/30)+(10/35))*60,2)</x:f>
        <x:v>37.140000000000001</x:v>
      </x:c>
      <x:c r="F262" s="78" t="s">
        <x:v>252</x:v>
      </x:c>
      <x:c r="G262" s="79"/>
      <x:c r="H262" s="79"/>
      <x:c r="I262" s="79"/>
      <x:c r="J262" s="79"/>
    </x:row>
    <x:row r="263" spans="1:10" ht="19.5" customHeight="1">
      <x:c r="A263" s="76" t="s">
        <x:v>34</x:v>
      </x:c>
      <x:c r="B263" s="77">
        <x:f>E261</x:f>
        <x:v>390</x:v>
      </x:c>
      <x:c r="C263" s="77" t="s">
        <x:v>262</x:v>
      </x:c>
      <x:c r="D263" s="77">
        <x:f>E262</x:f>
        <x:v>37.140000000000001</x:v>
      </x:c>
      <x:c r="E263" s="77" t="s">
        <x:v>256</x:v>
      </x:c>
      <x:c r="F263" s="78">
        <x:f>SUM(B263,D263)</x:f>
        <x:v>427.13999999999999</x:v>
      </x:c>
      <x:c r="G263" s="79"/>
      <x:c r="H263" s="79"/>
      <x:c r="I263" s="79"/>
      <x:c r="J263" s="79"/>
    </x:row>
    <x:row r="264" spans="1:10" ht="19.5" customHeight="1">
      <x:c r="A264" s="76" t="s">
        <x:v>129</x:v>
      </x:c>
      <x:c r="B264" s="77"/>
      <x:c r="C264" s="77" t="s">
        <x:v>306</x:v>
      </x:c>
      <x:c r="D264" s="77">
        <x:f>B260</x:f>
        <x:v>130</x:v>
      </x:c>
      <x:c r="E264" s="77" t="s">
        <x:v>294</x:v>
      </x:c>
      <x:c r="F264" s="78">
        <x:f>F263</x:f>
        <x:v>427.13999999999999</x:v>
      </x:c>
      <x:c r="G264" s="79"/>
      <x:c r="H264" s="79"/>
      <x:c r="I264" s="79"/>
      <x:c r="J264" s="79"/>
    </x:row>
    <x:row r="265" spans="1:10" ht="19.5" customHeight="1">
      <x:c r="A265" s="83" t="s">
        <x:v>256</x:v>
      </x:c>
      <x:c r="B265" s="77">
        <x:f>ROUNDDOWN(60*0.9*D264/F264,2)</x:f>
        <x:v>16.43</x:v>
      </x:c>
      <x:c r="C265" s="77"/>
      <x:c r="D265" s="77"/>
      <x:c r="E265" s="77"/>
      <x:c r="F265" s="78"/>
      <x:c r="G265" s="79"/>
      <x:c r="H265" s="79"/>
      <x:c r="I265" s="79"/>
      <x:c r="J265" s="79"/>
    </x:row>
    <x:row r="266" spans="1:10" ht="19.5" customHeight="1">
      <x:c r="A266" s="76" t="s">
        <x:v>741</x:v>
      </x:c>
      <x:c r="B266" s="84">
        <x:f>B253</x:f>
        <x:v>18750</x:v>
      </x:c>
      <x:c r="C266" s="77" t="s">
        <x:v>294</x:v>
      </x:c>
      <x:c r="D266" s="77">
        <x:f>B265</x:f>
        <x:v>16.43</x:v>
      </x:c>
      <x:c r="E266" s="77" t="s">
        <x:v>256</x:v>
      </x:c>
      <x:c r="F266" s="85">
        <x:f>INT(B266/D266)</x:f>
        <x:v>1141</x:v>
      </x:c>
      <x:c r="G266" s="79">
        <x:f>F266</x:f>
        <x:v>1141</x:v>
      </x:c>
      <x:c r="H266" s="79"/>
      <x:c r="I266" s="79"/>
      <x:c r="J266" s="79">
        <x:f>SUM(G266:I266)</x:f>
        <x:v>1141</x:v>
      </x:c>
    </x:row>
    <x:row r="267" spans="1:10" ht="19.5" customHeight="1">
      <x:c r="A267" s="76" t="s">
        <x:v>738</x:v>
      </x:c>
      <x:c r="B267" s="84">
        <x:f>B254</x:f>
        <x:v>39645</x:v>
      </x:c>
      <x:c r="C267" s="77" t="s">
        <x:v>294</x:v>
      </x:c>
      <x:c r="D267" s="77">
        <x:f>D266</x:f>
        <x:v>16.43</x:v>
      </x:c>
      <x:c r="E267" s="77" t="s">
        <x:v>256</x:v>
      </x:c>
      <x:c r="F267" s="85">
        <x:f>INT(B267/D267)</x:f>
        <x:v>2412</x:v>
      </x:c>
      <x:c r="G267" s="79"/>
      <x:c r="H267" s="79">
        <x:f>F267</x:f>
        <x:v>2412</x:v>
      </x:c>
      <x:c r="I267" s="79"/>
      <x:c r="J267" s="79">
        <x:f>SUM(G267:I267)</x:f>
        <x:v>2412</x:v>
      </x:c>
    </x:row>
    <x:row r="268" spans="1:10" ht="19.5" customHeight="1">
      <x:c r="A268" s="76" t="s">
        <x:v>722</x:v>
      </x:c>
      <x:c r="B268" s="84">
        <x:f>B255</x:f>
        <x:v>20758</x:v>
      </x:c>
      <x:c r="C268" s="77" t="s">
        <x:v>294</x:v>
      </x:c>
      <x:c r="D268" s="77">
        <x:f>D267</x:f>
        <x:v>16.43</x:v>
      </x:c>
      <x:c r="E268" s="77" t="s">
        <x:v>256</x:v>
      </x:c>
      <x:c r="F268" s="85">
        <x:f>INT(B268/D268)</x:f>
        <x:v>1263</x:v>
      </x:c>
      <x:c r="G268" s="79"/>
      <x:c r="H268" s="79"/>
      <x:c r="I268" s="79">
        <x:f>F268</x:f>
        <x:v>1263</x:v>
      </x:c>
      <x:c r="J268" s="79">
        <x:f>SUM(G268:I268)</x:f>
        <x:v>1263</x:v>
      </x:c>
    </x:row>
    <x:row r="269" spans="1:10" ht="19.5" customHeight="1">
      <x:c r="A269" s="76" t="s">
        <x:v>384</x:v>
      </x:c>
      <x:c r="B269" s="77"/>
      <x:c r="C269" s="77"/>
      <x:c r="D269" s="77"/>
      <x:c r="E269" s="77"/>
      <x:c r="F269" s="78"/>
      <x:c r="G269" s="79">
        <x:f>SUM(G266:G268)</x:f>
        <x:v>1141</x:v>
      </x:c>
      <x:c r="H269" s="79">
        <x:f>SUM(H266:H268)</x:f>
        <x:v>2412</x:v>
      </x:c>
      <x:c r="I269" s="79">
        <x:f>SUM(I266:I268)</x:f>
        <x:v>1263</x:v>
      </x:c>
      <x:c r="J269" s="79">
        <x:f>SUM(G269:I269)</x:f>
        <x:v>4816</x:v>
      </x:c>
    </x:row>
    <x:row r="270" spans="1:10" ht="19.5" customHeight="1">
      <x:c r="A270" s="87"/>
      <x:c r="B270" s="88"/>
      <x:c r="C270" s="88"/>
      <x:c r="D270" s="88"/>
      <x:c r="E270" s="88"/>
      <x:c r="F270" s="89"/>
      <x:c r="G270" s="90"/>
      <x:c r="H270" s="90"/>
      <x:c r="I270" s="90"/>
      <x:c r="J270" s="90"/>
    </x:row>
    <x:row r="271" spans="1:10" ht="19.5" customHeight="1">
      <x:c r="A271" s="76" t="s">
        <x:v>362</x:v>
      </x:c>
      <x:c r="B271" s="77"/>
      <x:c r="C271" s="77"/>
      <x:c r="D271" s="77"/>
      <x:c r="E271" s="77"/>
      <x:c r="F271" s="78"/>
      <x:c r="G271" s="79"/>
      <x:c r="H271" s="79"/>
      <x:c r="I271" s="79"/>
      <x:c r="J271" s="79"/>
    </x:row>
    <x:row r="272" spans="1:10" ht="19.5" customHeight="1">
      <x:c r="A272" s="80" t="str">
        <x:f>A259</x:f>
        <x:v xml:space="preserve"> - 장비 : 트럭탑재형크레인10톤</x:v>
      </x:c>
      <x:c r="B272" s="81"/>
      <x:c r="C272" s="81"/>
      <x:c r="D272" s="77" t="s">
        <x:v>934</x:v>
      </x:c>
      <x:c r="E272" s="81"/>
      <x:c r="F272" s="82"/>
      <x:c r="G272" s="79"/>
      <x:c r="H272" s="79"/>
      <x:c r="I272" s="79"/>
      <x:c r="J272" s="79"/>
    </x:row>
    <x:row r="273" spans="1:10" ht="19.5" customHeight="1">
      <x:c r="A273" s="76" t="s">
        <x:v>1027</x:v>
      </x:c>
      <x:c r="B273" s="77">
        <x:v>88</x:v>
      </x:c>
      <x:c r="C273" s="77" t="s">
        <x:v>148</x:v>
      </x:c>
      <x:c r="D273" s="77"/>
      <x:c r="E273" s="77"/>
      <x:c r="F273" s="78"/>
      <x:c r="G273" s="79"/>
      <x:c r="H273" s="79"/>
      <x:c r="I273" s="79"/>
      <x:c r="J273" s="79"/>
    </x:row>
    <x:row r="274" spans="1:10" ht="19.5" customHeight="1">
      <x:c r="A274" s="76" t="s">
        <x:v>1223</x:v>
      </x:c>
      <x:c r="B274" s="77">
        <x:f>206*B273</x:f>
        <x:v>18128</x:v>
      </x:c>
      <x:c r="C274" s="77" t="s">
        <x:v>316</x:v>
      </x:c>
      <x:c r="D274" s="81" t="s">
        <x:v>256</x:v>
      </x:c>
      <x:c r="E274" s="77">
        <x:f>ROUNDDOWN(B274/60,2)</x:f>
        <x:v>302.13</x:v>
      </x:c>
      <x:c r="F274" s="78" t="s">
        <x:v>252</x:v>
      </x:c>
      <x:c r="G274" s="79"/>
      <x:c r="H274" s="79"/>
      <x:c r="I274" s="79"/>
      <x:c r="J274" s="79"/>
    </x:row>
    <x:row r="275" spans="1:10" ht="19.5" customHeight="1">
      <x:c r="A275" s="76" t="s">
        <x:v>350</x:v>
      </x:c>
      <x:c r="B275" s="77"/>
      <x:c r="C275" s="77"/>
      <x:c r="D275" s="77" t="s">
        <x:v>256</x:v>
      </x:c>
      <x:c r="E275" s="77">
        <x:f>ROUNDDOWN(((10/30)+(10/35))*60,2)</x:f>
        <x:v>37.140000000000001</x:v>
      </x:c>
      <x:c r="F275" s="78" t="s">
        <x:v>252</x:v>
      </x:c>
      <x:c r="G275" s="79"/>
      <x:c r="H275" s="79"/>
      <x:c r="I275" s="79"/>
      <x:c r="J275" s="79"/>
    </x:row>
    <x:row r="276" spans="1:10" ht="19.5" customHeight="1">
      <x:c r="A276" s="76" t="s">
        <x:v>34</x:v>
      </x:c>
      <x:c r="B276" s="77">
        <x:f>E274</x:f>
        <x:v>302.13</x:v>
      </x:c>
      <x:c r="C276" s="77" t="s">
        <x:v>262</x:v>
      </x:c>
      <x:c r="D276" s="77">
        <x:f>E275</x:f>
        <x:v>37.140000000000001</x:v>
      </x:c>
      <x:c r="E276" s="77" t="s">
        <x:v>256</x:v>
      </x:c>
      <x:c r="F276" s="78">
        <x:f>SUM(B276,D276)</x:f>
        <x:v>339.26999999999998</x:v>
      </x:c>
      <x:c r="G276" s="79"/>
      <x:c r="H276" s="79"/>
      <x:c r="I276" s="79"/>
      <x:c r="J276" s="79"/>
    </x:row>
    <x:row r="277" spans="1:10" ht="19.5" customHeight="1">
      <x:c r="A277" s="76" t="s">
        <x:v>129</x:v>
      </x:c>
      <x:c r="B277" s="77"/>
      <x:c r="C277" s="77" t="s">
        <x:v>306</x:v>
      </x:c>
      <x:c r="D277" s="77">
        <x:f>B273</x:f>
        <x:v>88</x:v>
      </x:c>
      <x:c r="E277" s="77" t="s">
        <x:v>294</x:v>
      </x:c>
      <x:c r="F277" s="78">
        <x:f>F276</x:f>
        <x:v>339.26999999999998</x:v>
      </x:c>
      <x:c r="G277" s="79"/>
      <x:c r="H277" s="79"/>
      <x:c r="I277" s="79"/>
      <x:c r="J277" s="79"/>
    </x:row>
    <x:row r="278" spans="1:10" ht="19.5" customHeight="1">
      <x:c r="A278" s="83" t="s">
        <x:v>256</x:v>
      </x:c>
      <x:c r="B278" s="77">
        <x:f>ROUNDDOWN(60*0.9*D277/F277,2)</x:f>
        <x:v>14</x:v>
      </x:c>
      <x:c r="C278" s="77"/>
      <x:c r="D278" s="77"/>
      <x:c r="E278" s="77"/>
      <x:c r="F278" s="78"/>
      <x:c r="G278" s="79"/>
      <x:c r="H278" s="79"/>
      <x:c r="I278" s="79"/>
      <x:c r="J278" s="79"/>
    </x:row>
    <x:row r="279" spans="1:10" ht="19.5" customHeight="1">
      <x:c r="A279" s="76" t="s">
        <x:v>741</x:v>
      </x:c>
      <x:c r="B279" s="84">
        <x:f>B266</x:f>
        <x:v>18750</x:v>
      </x:c>
      <x:c r="C279" s="77" t="s">
        <x:v>294</x:v>
      </x:c>
      <x:c r="D279" s="77">
        <x:f>B278</x:f>
        <x:v>14</x:v>
      </x:c>
      <x:c r="E279" s="77" t="s">
        <x:v>256</x:v>
      </x:c>
      <x:c r="F279" s="85">
        <x:f>INT(B279/D279)</x:f>
        <x:v>1339</x:v>
      </x:c>
      <x:c r="G279" s="79">
        <x:f>F279</x:f>
        <x:v>1339</x:v>
      </x:c>
      <x:c r="H279" s="79"/>
      <x:c r="I279" s="79"/>
      <x:c r="J279" s="79">
        <x:f>SUM(G279:I279)</x:f>
        <x:v>1339</x:v>
      </x:c>
    </x:row>
    <x:row r="280" spans="1:10" ht="19.5" customHeight="1">
      <x:c r="A280" s="76" t="s">
        <x:v>738</x:v>
      </x:c>
      <x:c r="B280" s="84">
        <x:f>B267</x:f>
        <x:v>39645</x:v>
      </x:c>
      <x:c r="C280" s="77" t="s">
        <x:v>294</x:v>
      </x:c>
      <x:c r="D280" s="77">
        <x:f>D279</x:f>
        <x:v>14</x:v>
      </x:c>
      <x:c r="E280" s="77" t="s">
        <x:v>256</x:v>
      </x:c>
      <x:c r="F280" s="85">
        <x:f>INT(B280/D280)</x:f>
        <x:v>2831</x:v>
      </x:c>
      <x:c r="G280" s="79"/>
      <x:c r="H280" s="79">
        <x:f>F280</x:f>
        <x:v>2831</x:v>
      </x:c>
      <x:c r="I280" s="79"/>
      <x:c r="J280" s="79">
        <x:f>SUM(G280:I280)</x:f>
        <x:v>2831</x:v>
      </x:c>
    </x:row>
    <x:row r="281" spans="1:10" ht="19.5" customHeight="1">
      <x:c r="A281" s="76" t="s">
        <x:v>722</x:v>
      </x:c>
      <x:c r="B281" s="84">
        <x:f>B268</x:f>
        <x:v>20758</x:v>
      </x:c>
      <x:c r="C281" s="77" t="s">
        <x:v>294</x:v>
      </x:c>
      <x:c r="D281" s="77">
        <x:f>D280</x:f>
        <x:v>14</x:v>
      </x:c>
      <x:c r="E281" s="77" t="s">
        <x:v>256</x:v>
      </x:c>
      <x:c r="F281" s="85">
        <x:f>INT(B281/D281)</x:f>
        <x:v>1482</x:v>
      </x:c>
      <x:c r="G281" s="79"/>
      <x:c r="H281" s="79"/>
      <x:c r="I281" s="79">
        <x:f>F281</x:f>
        <x:v>1482</x:v>
      </x:c>
      <x:c r="J281" s="79">
        <x:f>SUM(G281:I281)</x:f>
        <x:v>1482</x:v>
      </x:c>
    </x:row>
    <x:row r="282" spans="1:10" ht="19.5" customHeight="1">
      <x:c r="A282" s="76" t="s">
        <x:v>384</x:v>
      </x:c>
      <x:c r="B282" s="77"/>
      <x:c r="C282" s="77"/>
      <x:c r="D282" s="77"/>
      <x:c r="E282" s="77"/>
      <x:c r="F282" s="78"/>
      <x:c r="G282" s="79">
        <x:f>SUM(G279:G281)</x:f>
        <x:v>1339</x:v>
      </x:c>
      <x:c r="H282" s="79">
        <x:f>SUM(H279:H281)</x:f>
        <x:v>2831</x:v>
      </x:c>
      <x:c r="I282" s="79">
        <x:f>SUM(I279:I281)</x:f>
        <x:v>1482</x:v>
      </x:c>
      <x:c r="J282" s="79">
        <x:f>SUM(G282:I282)</x:f>
        <x:v>5652</x:v>
      </x:c>
    </x:row>
    <x:row r="283" spans="1:10" ht="19.5" customHeight="1">
      <x:c r="A283" s="87"/>
      <x:c r="B283" s="88"/>
      <x:c r="C283" s="88"/>
      <x:c r="D283" s="88"/>
      <x:c r="E283" s="88"/>
      <x:c r="F283" s="89"/>
      <x:c r="G283" s="90"/>
      <x:c r="H283" s="90"/>
      <x:c r="I283" s="90"/>
      <x:c r="J283" s="90"/>
    </x:row>
    <x:row r="284" spans="1:10" ht="19.5" customHeight="1">
      <x:c r="A284" s="76" t="s">
        <x:v>366</x:v>
      </x:c>
      <x:c r="B284" s="77"/>
      <x:c r="C284" s="77"/>
      <x:c r="D284" s="77"/>
      <x:c r="E284" s="77"/>
      <x:c r="F284" s="78"/>
      <x:c r="G284" s="79"/>
      <x:c r="H284" s="79"/>
      <x:c r="I284" s="79"/>
      <x:c r="J284" s="79"/>
    </x:row>
    <x:row r="285" spans="1:10" ht="19.5" customHeight="1">
      <x:c r="A285" s="80" t="str">
        <x:f>A272</x:f>
        <x:v xml:space="preserve"> - 장비 : 트럭탑재형크레인10톤</x:v>
      </x:c>
      <x:c r="B285" s="81"/>
      <x:c r="C285" s="81"/>
      <x:c r="D285" s="77" t="s">
        <x:v>934</x:v>
      </x:c>
      <x:c r="E285" s="81"/>
      <x:c r="F285" s="82"/>
      <x:c r="G285" s="79"/>
      <x:c r="H285" s="79"/>
      <x:c r="I285" s="79"/>
      <x:c r="J285" s="79"/>
    </x:row>
    <x:row r="286" spans="1:10" ht="19.5" customHeight="1">
      <x:c r="A286" s="76" t="s">
        <x:v>1027</x:v>
      </x:c>
      <x:c r="B286" s="77">
        <x:v>55</x:v>
      </x:c>
      <x:c r="C286" s="77" t="s">
        <x:v>148</x:v>
      </x:c>
      <x:c r="D286" s="77"/>
      <x:c r="E286" s="77"/>
      <x:c r="F286" s="78"/>
      <x:c r="G286" s="79"/>
      <x:c r="H286" s="79"/>
      <x:c r="I286" s="79"/>
      <x:c r="J286" s="79"/>
    </x:row>
    <x:row r="287" spans="1:10" ht="19.5" customHeight="1">
      <x:c r="A287" s="76" t="s">
        <x:v>1223</x:v>
      </x:c>
      <x:c r="B287" s="77">
        <x:f>190*B286</x:f>
        <x:v>10450</x:v>
      </x:c>
      <x:c r="C287" s="77" t="s">
        <x:v>316</x:v>
      </x:c>
      <x:c r="D287" s="81" t="s">
        <x:v>256</x:v>
      </x:c>
      <x:c r="E287" s="77">
        <x:f>ROUNDDOWN(B287/60,2)</x:f>
        <x:v>174.16</x:v>
      </x:c>
      <x:c r="F287" s="78" t="s">
        <x:v>252</x:v>
      </x:c>
      <x:c r="G287" s="79"/>
      <x:c r="H287" s="79"/>
      <x:c r="I287" s="79"/>
      <x:c r="J287" s="79"/>
    </x:row>
    <x:row r="288" spans="1:10" ht="19.5" customHeight="1">
      <x:c r="A288" s="76" t="s">
        <x:v>350</x:v>
      </x:c>
      <x:c r="B288" s="77"/>
      <x:c r="C288" s="77"/>
      <x:c r="D288" s="77" t="s">
        <x:v>256</x:v>
      </x:c>
      <x:c r="E288" s="77">
        <x:f>ROUNDDOWN(((10/30)+(10/35))*60,2)</x:f>
        <x:v>37.140000000000001</x:v>
      </x:c>
      <x:c r="F288" s="78" t="s">
        <x:v>252</x:v>
      </x:c>
      <x:c r="G288" s="79"/>
      <x:c r="H288" s="79"/>
      <x:c r="I288" s="79"/>
      <x:c r="J288" s="79"/>
    </x:row>
    <x:row r="289" spans="1:10" ht="19.5" customHeight="1">
      <x:c r="A289" s="76" t="s">
        <x:v>34</x:v>
      </x:c>
      <x:c r="B289" s="77">
        <x:f>E287</x:f>
        <x:v>174.16</x:v>
      </x:c>
      <x:c r="C289" s="77" t="s">
        <x:v>262</x:v>
      </x:c>
      <x:c r="D289" s="77">
        <x:f>E288</x:f>
        <x:v>37.140000000000001</x:v>
      </x:c>
      <x:c r="E289" s="77" t="s">
        <x:v>256</x:v>
      </x:c>
      <x:c r="F289" s="78">
        <x:f>SUM(B289,D289)</x:f>
        <x:v>211.30000000000001</x:v>
      </x:c>
      <x:c r="G289" s="79"/>
      <x:c r="H289" s="79"/>
      <x:c r="I289" s="79"/>
      <x:c r="J289" s="79"/>
    </x:row>
    <x:row r="290" spans="1:10" ht="19.5" customHeight="1">
      <x:c r="A290" s="76" t="s">
        <x:v>129</x:v>
      </x:c>
      <x:c r="B290" s="77"/>
      <x:c r="C290" s="77" t="s">
        <x:v>306</x:v>
      </x:c>
      <x:c r="D290" s="77">
        <x:f>B286</x:f>
        <x:v>55</x:v>
      </x:c>
      <x:c r="E290" s="77" t="s">
        <x:v>294</x:v>
      </x:c>
      <x:c r="F290" s="78">
        <x:f>F289</x:f>
        <x:v>211.30000000000001</x:v>
      </x:c>
      <x:c r="G290" s="79"/>
      <x:c r="H290" s="79"/>
      <x:c r="I290" s="79"/>
      <x:c r="J290" s="79"/>
    </x:row>
    <x:row r="291" spans="1:10" ht="19.5" customHeight="1">
      <x:c r="A291" s="83" t="s">
        <x:v>256</x:v>
      </x:c>
      <x:c r="B291" s="77">
        <x:f>ROUNDDOWN(60*0.9*D290/F290,2)</x:f>
        <x:v>14.050000000000001</x:v>
      </x:c>
      <x:c r="C291" s="77"/>
      <x:c r="D291" s="77"/>
      <x:c r="E291" s="77"/>
      <x:c r="F291" s="78"/>
      <x:c r="G291" s="79"/>
      <x:c r="H291" s="79"/>
      <x:c r="I291" s="79"/>
      <x:c r="J291" s="79"/>
    </x:row>
    <x:row r="292" spans="1:10" ht="19.5" customHeight="1">
      <x:c r="A292" s="76" t="s">
        <x:v>741</x:v>
      </x:c>
      <x:c r="B292" s="84">
        <x:f>B279</x:f>
        <x:v>18750</x:v>
      </x:c>
      <x:c r="C292" s="77" t="s">
        <x:v>294</x:v>
      </x:c>
      <x:c r="D292" s="77">
        <x:f>B291</x:f>
        <x:v>14.050000000000001</x:v>
      </x:c>
      <x:c r="E292" s="77" t="s">
        <x:v>256</x:v>
      </x:c>
      <x:c r="F292" s="85">
        <x:f>INT(B292/D292)</x:f>
        <x:v>1334</x:v>
      </x:c>
      <x:c r="G292" s="79">
        <x:f>F292</x:f>
        <x:v>1334</x:v>
      </x:c>
      <x:c r="H292" s="79"/>
      <x:c r="I292" s="79"/>
      <x:c r="J292" s="79">
        <x:f>SUM(G292:I292)</x:f>
        <x:v>1334</x:v>
      </x:c>
    </x:row>
    <x:row r="293" spans="1:10" ht="19.5" customHeight="1">
      <x:c r="A293" s="76" t="s">
        <x:v>738</x:v>
      </x:c>
      <x:c r="B293" s="84">
        <x:f>B280</x:f>
        <x:v>39645</x:v>
      </x:c>
      <x:c r="C293" s="77" t="s">
        <x:v>294</x:v>
      </x:c>
      <x:c r="D293" s="77">
        <x:f>D292</x:f>
        <x:v>14.050000000000001</x:v>
      </x:c>
      <x:c r="E293" s="77" t="s">
        <x:v>256</x:v>
      </x:c>
      <x:c r="F293" s="85">
        <x:f>INT(B293/D293)</x:f>
        <x:v>2821</x:v>
      </x:c>
      <x:c r="G293" s="79"/>
      <x:c r="H293" s="79">
        <x:f>F293</x:f>
        <x:v>2821</x:v>
      </x:c>
      <x:c r="I293" s="79"/>
      <x:c r="J293" s="79">
        <x:f>SUM(G293:I293)</x:f>
        <x:v>2821</x:v>
      </x:c>
    </x:row>
    <x:row r="294" spans="1:10" ht="19.5" customHeight="1">
      <x:c r="A294" s="76" t="s">
        <x:v>722</x:v>
      </x:c>
      <x:c r="B294" s="84">
        <x:f>B281</x:f>
        <x:v>20758</x:v>
      </x:c>
      <x:c r="C294" s="77" t="s">
        <x:v>294</x:v>
      </x:c>
      <x:c r="D294" s="77">
        <x:f>D293</x:f>
        <x:v>14.050000000000001</x:v>
      </x:c>
      <x:c r="E294" s="77" t="s">
        <x:v>256</x:v>
      </x:c>
      <x:c r="F294" s="85">
        <x:f>INT(B294/D294)</x:f>
        <x:v>1477</x:v>
      </x:c>
      <x:c r="G294" s="79"/>
      <x:c r="H294" s="79"/>
      <x:c r="I294" s="79">
        <x:f>F294</x:f>
        <x:v>1477</x:v>
      </x:c>
      <x:c r="J294" s="79">
        <x:f>SUM(G294:I294)</x:f>
        <x:v>1477</x:v>
      </x:c>
    </x:row>
    <x:row r="295" spans="1:10" ht="19.5" customHeight="1">
      <x:c r="A295" s="76" t="s">
        <x:v>384</x:v>
      </x:c>
      <x:c r="B295" s="77"/>
      <x:c r="C295" s="77"/>
      <x:c r="D295" s="77"/>
      <x:c r="E295" s="77"/>
      <x:c r="F295" s="78"/>
      <x:c r="G295" s="79">
        <x:f>SUM(G292:G294)</x:f>
        <x:v>1334</x:v>
      </x:c>
      <x:c r="H295" s="79">
        <x:f>SUM(H292:H294)</x:f>
        <x:v>2821</x:v>
      </x:c>
      <x:c r="I295" s="79">
        <x:f>SUM(I292:I294)</x:f>
        <x:v>1477</x:v>
      </x:c>
      <x:c r="J295" s="79">
        <x:f>SUM(G295:I295)</x:f>
        <x:v>5632</x:v>
      </x:c>
    </x:row>
    <x:row r="296" spans="1:10" ht="19.5" customHeight="1">
      <x:c r="A296" s="87"/>
      <x:c r="B296" s="88"/>
      <x:c r="C296" s="88"/>
      <x:c r="D296" s="88"/>
      <x:c r="E296" s="88"/>
      <x:c r="F296" s="89"/>
      <x:c r="G296" s="90"/>
      <x:c r="H296" s="90"/>
      <x:c r="I296" s="90"/>
      <x:c r="J296" s="90"/>
    </x:row>
    <x:row r="297" spans="1:10" ht="19.5" customHeight="1">
      <x:c r="A297" s="76" t="s">
        <x:v>400</x:v>
      </x:c>
      <x:c r="B297" s="77"/>
      <x:c r="C297" s="77"/>
      <x:c r="D297" s="77"/>
      <x:c r="E297" s="77"/>
      <x:c r="F297" s="78"/>
      <x:c r="G297" s="79"/>
      <x:c r="H297" s="79"/>
      <x:c r="I297" s="79"/>
      <x:c r="J297" s="79"/>
    </x:row>
    <x:row r="298" spans="1:10" ht="19.5" customHeight="1">
      <x:c r="A298" s="80" t="str">
        <x:f>A285</x:f>
        <x:v xml:space="preserve"> - 장비 : 트럭탑재형크레인10톤</x:v>
      </x:c>
      <x:c r="B298" s="81"/>
      <x:c r="C298" s="81"/>
      <x:c r="D298" s="77" t="s">
        <x:v>934</x:v>
      </x:c>
      <x:c r="E298" s="81"/>
      <x:c r="F298" s="82"/>
      <x:c r="G298" s="79"/>
      <x:c r="H298" s="79"/>
      <x:c r="I298" s="79"/>
      <x:c r="J298" s="79"/>
    </x:row>
    <x:row r="299" spans="1:10" ht="19.5" customHeight="1">
      <x:c r="A299" s="76" t="s">
        <x:v>1027</x:v>
      </x:c>
      <x:c r="B299" s="77">
        <x:v>36</x:v>
      </x:c>
      <x:c r="C299" s="77" t="s">
        <x:v>148</x:v>
      </x:c>
      <x:c r="D299" s="77"/>
      <x:c r="E299" s="77"/>
      <x:c r="F299" s="78"/>
      <x:c r="G299" s="79"/>
      <x:c r="H299" s="79"/>
      <x:c r="I299" s="79"/>
      <x:c r="J299" s="79"/>
    </x:row>
    <x:row r="300" spans="1:10" ht="19.5" customHeight="1">
      <x:c r="A300" s="76" t="s">
        <x:v>1223</x:v>
      </x:c>
      <x:c r="B300" s="77">
        <x:f>190*B299</x:f>
        <x:v>6840</x:v>
      </x:c>
      <x:c r="C300" s="77" t="s">
        <x:v>316</x:v>
      </x:c>
      <x:c r="D300" s="81" t="s">
        <x:v>256</x:v>
      </x:c>
      <x:c r="E300" s="77">
        <x:f>ROUNDDOWN(B300/60,2)</x:f>
        <x:v>114</x:v>
      </x:c>
      <x:c r="F300" s="78" t="s">
        <x:v>252</x:v>
      </x:c>
      <x:c r="G300" s="79"/>
      <x:c r="H300" s="79"/>
      <x:c r="I300" s="79"/>
      <x:c r="J300" s="79"/>
    </x:row>
    <x:row r="301" spans="1:10" ht="19.5" customHeight="1">
      <x:c r="A301" s="76" t="s">
        <x:v>350</x:v>
      </x:c>
      <x:c r="B301" s="77"/>
      <x:c r="C301" s="77"/>
      <x:c r="D301" s="77" t="s">
        <x:v>256</x:v>
      </x:c>
      <x:c r="E301" s="77">
        <x:f>ROUNDDOWN(((10/30)+(10/35))*60,2)</x:f>
        <x:v>37.140000000000001</x:v>
      </x:c>
      <x:c r="F301" s="78" t="s">
        <x:v>252</x:v>
      </x:c>
      <x:c r="G301" s="79"/>
      <x:c r="H301" s="79"/>
      <x:c r="I301" s="79"/>
      <x:c r="J301" s="79"/>
    </x:row>
    <x:row r="302" spans="1:10" ht="19.5" customHeight="1">
      <x:c r="A302" s="76" t="s">
        <x:v>34</x:v>
      </x:c>
      <x:c r="B302" s="77">
        <x:f>E300</x:f>
        <x:v>114</x:v>
      </x:c>
      <x:c r="C302" s="77" t="s">
        <x:v>262</x:v>
      </x:c>
      <x:c r="D302" s="77">
        <x:f>E301</x:f>
        <x:v>37.140000000000001</x:v>
      </x:c>
      <x:c r="E302" s="77" t="s">
        <x:v>256</x:v>
      </x:c>
      <x:c r="F302" s="78">
        <x:f>SUM(B302,D302)</x:f>
        <x:v>151.13999999999999</x:v>
      </x:c>
      <x:c r="G302" s="79"/>
      <x:c r="H302" s="79"/>
      <x:c r="I302" s="79"/>
      <x:c r="J302" s="79"/>
    </x:row>
    <x:row r="303" spans="1:10" ht="19.5" customHeight="1">
      <x:c r="A303" s="76" t="s">
        <x:v>129</x:v>
      </x:c>
      <x:c r="B303" s="77"/>
      <x:c r="C303" s="77" t="s">
        <x:v>306</x:v>
      </x:c>
      <x:c r="D303" s="77">
        <x:f>B299</x:f>
        <x:v>36</x:v>
      </x:c>
      <x:c r="E303" s="77" t="s">
        <x:v>294</x:v>
      </x:c>
      <x:c r="F303" s="78">
        <x:f>F302</x:f>
        <x:v>151.13999999999999</x:v>
      </x:c>
      <x:c r="G303" s="79"/>
      <x:c r="H303" s="79"/>
      <x:c r="I303" s="79"/>
      <x:c r="J303" s="79"/>
    </x:row>
    <x:row r="304" spans="1:10" ht="19.5" customHeight="1">
      <x:c r="A304" s="83" t="s">
        <x:v>256</x:v>
      </x:c>
      <x:c r="B304" s="77">
        <x:f>ROUNDDOWN(60*0.9*D303/F303,2)</x:f>
        <x:v>12.859999999999999</x:v>
      </x:c>
      <x:c r="C304" s="77"/>
      <x:c r="D304" s="77"/>
      <x:c r="E304" s="77"/>
      <x:c r="F304" s="78"/>
      <x:c r="G304" s="79"/>
      <x:c r="H304" s="79"/>
      <x:c r="I304" s="79"/>
      <x:c r="J304" s="79"/>
    </x:row>
    <x:row r="305" spans="1:10" ht="19.5" customHeight="1">
      <x:c r="A305" s="76" t="s">
        <x:v>741</x:v>
      </x:c>
      <x:c r="B305" s="84">
        <x:f>B292</x:f>
        <x:v>18750</x:v>
      </x:c>
      <x:c r="C305" s="77" t="s">
        <x:v>294</x:v>
      </x:c>
      <x:c r="D305" s="77">
        <x:f>B304</x:f>
        <x:v>12.859999999999999</x:v>
      </x:c>
      <x:c r="E305" s="77" t="s">
        <x:v>256</x:v>
      </x:c>
      <x:c r="F305" s="85">
        <x:f>INT(B305/D305)</x:f>
        <x:v>1458</x:v>
      </x:c>
      <x:c r="G305" s="79">
        <x:f>F305</x:f>
        <x:v>1458</x:v>
      </x:c>
      <x:c r="H305" s="79"/>
      <x:c r="I305" s="79"/>
      <x:c r="J305" s="79">
        <x:f>SUM(G305:I305)</x:f>
        <x:v>1458</x:v>
      </x:c>
    </x:row>
    <x:row r="306" spans="1:10" ht="19.5" customHeight="1">
      <x:c r="A306" s="76" t="s">
        <x:v>738</x:v>
      </x:c>
      <x:c r="B306" s="84">
        <x:f>B293</x:f>
        <x:v>39645</x:v>
      </x:c>
      <x:c r="C306" s="77" t="s">
        <x:v>294</x:v>
      </x:c>
      <x:c r="D306" s="77">
        <x:f>D305</x:f>
        <x:v>12.859999999999999</x:v>
      </x:c>
      <x:c r="E306" s="77" t="s">
        <x:v>256</x:v>
      </x:c>
      <x:c r="F306" s="85">
        <x:f>INT(B306/D306)</x:f>
        <x:v>3082</x:v>
      </x:c>
      <x:c r="G306" s="79"/>
      <x:c r="H306" s="79">
        <x:f>F306</x:f>
        <x:v>3082</x:v>
      </x:c>
      <x:c r="I306" s="79"/>
      <x:c r="J306" s="79">
        <x:f>SUM(G306:I306)</x:f>
        <x:v>3082</x:v>
      </x:c>
    </x:row>
    <x:row r="307" spans="1:10" ht="19.5" customHeight="1">
      <x:c r="A307" s="76" t="s">
        <x:v>722</x:v>
      </x:c>
      <x:c r="B307" s="84">
        <x:f>B294</x:f>
        <x:v>20758</x:v>
      </x:c>
      <x:c r="C307" s="77" t="s">
        <x:v>294</x:v>
      </x:c>
      <x:c r="D307" s="77">
        <x:f>D306</x:f>
        <x:v>12.859999999999999</x:v>
      </x:c>
      <x:c r="E307" s="77" t="s">
        <x:v>256</x:v>
      </x:c>
      <x:c r="F307" s="85">
        <x:f>INT(B307/D307)</x:f>
        <x:v>1614</x:v>
      </x:c>
      <x:c r="G307" s="79"/>
      <x:c r="H307" s="79"/>
      <x:c r="I307" s="79">
        <x:f>F307</x:f>
        <x:v>1614</x:v>
      </x:c>
      <x:c r="J307" s="79">
        <x:f>SUM(G307:I307)</x:f>
        <x:v>1614</x:v>
      </x:c>
    </x:row>
    <x:row r="308" spans="1:10" ht="19.5" customHeight="1">
      <x:c r="A308" s="76" t="s">
        <x:v>384</x:v>
      </x:c>
      <x:c r="B308" s="77"/>
      <x:c r="C308" s="77"/>
      <x:c r="D308" s="77"/>
      <x:c r="E308" s="77"/>
      <x:c r="F308" s="78"/>
      <x:c r="G308" s="79">
        <x:f>SUM(G305:G307)</x:f>
        <x:v>1458</x:v>
      </x:c>
      <x:c r="H308" s="79">
        <x:f>SUM(H305:H307)</x:f>
        <x:v>3082</x:v>
      </x:c>
      <x:c r="I308" s="79">
        <x:f>SUM(I305:I307)</x:f>
        <x:v>1614</x:v>
      </x:c>
      <x:c r="J308" s="79">
        <x:f>SUM(G308:I308)</x:f>
        <x:v>6154</x:v>
      </x:c>
    </x:row>
    <x:row r="309" spans="1:10" ht="19.5" customHeight="1">
      <x:c r="A309" s="87"/>
      <x:c r="B309" s="88"/>
      <x:c r="C309" s="88"/>
      <x:c r="D309" s="88"/>
      <x:c r="E309" s="88"/>
      <x:c r="F309" s="89"/>
      <x:c r="G309" s="90"/>
      <x:c r="H309" s="90"/>
      <x:c r="I309" s="90"/>
      <x:c r="J309" s="90"/>
    </x:row>
    <x:row r="310" spans="1:10" ht="19.5" customHeight="1">
      <x:c r="A310" s="76"/>
      <x:c r="B310" s="77"/>
      <x:c r="C310" s="77"/>
      <x:c r="D310" s="77"/>
      <x:c r="E310" s="77"/>
      <x:c r="F310" s="78"/>
      <x:c r="G310" s="79"/>
      <x:c r="H310" s="79"/>
      <x:c r="I310" s="79"/>
      <x:c r="J310" s="79"/>
    </x:row>
    <x:row r="311" spans="1:10" ht="19.5" customHeight="1">
      <x:c r="A311" s="76" t="s">
        <x:v>401</x:v>
      </x:c>
      <x:c r="B311" s="77"/>
      <x:c r="C311" s="77"/>
      <x:c r="D311" s="77"/>
      <x:c r="E311" s="77"/>
      <x:c r="F311" s="78"/>
      <x:c r="G311" s="79"/>
      <x:c r="H311" s="79"/>
      <x:c r="I311" s="79"/>
      <x:c r="J311" s="79"/>
    </x:row>
    <x:row r="312" spans="1:10" ht="19.5" customHeight="1">
      <x:c r="A312" s="80" t="str">
        <x:f>A286</x:f>
        <x:v>1회 적재량 =</x:v>
      </x:c>
      <x:c r="B312" s="81"/>
      <x:c r="C312" s="81"/>
      <x:c r="D312" s="77" t="s">
        <x:v>934</x:v>
      </x:c>
      <x:c r="E312" s="81"/>
      <x:c r="F312" s="82"/>
      <x:c r="G312" s="79"/>
      <x:c r="H312" s="79"/>
      <x:c r="I312" s="79"/>
      <x:c r="J312" s="79"/>
    </x:row>
    <x:row r="313" spans="1:10" ht="19.5" customHeight="1">
      <x:c r="A313" s="76" t="s">
        <x:v>1027</x:v>
      </x:c>
      <x:c r="B313" s="77">
        <x:v>26</x:v>
      </x:c>
      <x:c r="C313" s="77" t="s">
        <x:v>148</x:v>
      </x:c>
      <x:c r="D313" s="77"/>
      <x:c r="E313" s="77"/>
      <x:c r="F313" s="78"/>
      <x:c r="G313" s="79"/>
      <x:c r="H313" s="79"/>
      <x:c r="I313" s="79"/>
      <x:c r="J313" s="79"/>
    </x:row>
    <x:row r="314" spans="1:10" ht="19.5" customHeight="1">
      <x:c r="A314" s="76" t="s">
        <x:v>1223</x:v>
      </x:c>
      <x:c r="B314" s="77">
        <x:f>190*B313</x:f>
        <x:v>4940</x:v>
      </x:c>
      <x:c r="C314" s="77" t="s">
        <x:v>316</x:v>
      </x:c>
      <x:c r="D314" s="81" t="s">
        <x:v>256</x:v>
      </x:c>
      <x:c r="E314" s="77">
        <x:f>ROUNDDOWN(B314/60,2)</x:f>
        <x:v>82.329999999999998</x:v>
      </x:c>
      <x:c r="F314" s="78" t="s">
        <x:v>252</x:v>
      </x:c>
      <x:c r="G314" s="79"/>
      <x:c r="H314" s="79"/>
      <x:c r="I314" s="79"/>
      <x:c r="J314" s="79"/>
    </x:row>
    <x:row r="315" spans="1:10" ht="19.5" customHeight="1">
      <x:c r="A315" s="76" t="s">
        <x:v>350</x:v>
      </x:c>
      <x:c r="B315" s="77"/>
      <x:c r="C315" s="77"/>
      <x:c r="D315" s="77" t="s">
        <x:v>256</x:v>
      </x:c>
      <x:c r="E315" s="77">
        <x:f>ROUNDDOWN(((10/30)+(10/35))*60,2)</x:f>
        <x:v>37.140000000000001</x:v>
      </x:c>
      <x:c r="F315" s="78" t="s">
        <x:v>252</x:v>
      </x:c>
      <x:c r="G315" s="79"/>
      <x:c r="H315" s="79"/>
      <x:c r="I315" s="79"/>
      <x:c r="J315" s="79"/>
    </x:row>
    <x:row r="316" spans="1:10" ht="19.5" customHeight="1">
      <x:c r="A316" s="76" t="s">
        <x:v>34</x:v>
      </x:c>
      <x:c r="B316" s="77">
        <x:f>E314</x:f>
        <x:v>82.329999999999998</x:v>
      </x:c>
      <x:c r="C316" s="77" t="s">
        <x:v>262</x:v>
      </x:c>
      <x:c r="D316" s="77">
        <x:f>E315</x:f>
        <x:v>37.140000000000001</x:v>
      </x:c>
      <x:c r="E316" s="77" t="s">
        <x:v>256</x:v>
      </x:c>
      <x:c r="F316" s="78">
        <x:f>SUM(B316,D316)</x:f>
        <x:v>119.47</x:v>
      </x:c>
      <x:c r="G316" s="79"/>
      <x:c r="H316" s="79"/>
      <x:c r="I316" s="79"/>
      <x:c r="J316" s="79"/>
    </x:row>
    <x:row r="317" spans="1:10" ht="19.5" customHeight="1">
      <x:c r="A317" s="76" t="s">
        <x:v>129</x:v>
      </x:c>
      <x:c r="B317" s="77"/>
      <x:c r="C317" s="77" t="s">
        <x:v>306</x:v>
      </x:c>
      <x:c r="D317" s="77">
        <x:f>B313</x:f>
        <x:v>26</x:v>
      </x:c>
      <x:c r="E317" s="77" t="s">
        <x:v>294</x:v>
      </x:c>
      <x:c r="F317" s="78">
        <x:f>F316</x:f>
        <x:v>119.47</x:v>
      </x:c>
      <x:c r="G317" s="79"/>
      <x:c r="H317" s="79"/>
      <x:c r="I317" s="79"/>
      <x:c r="J317" s="79"/>
    </x:row>
    <x:row r="318" spans="1:10" ht="19.5" customHeight="1">
      <x:c r="A318" s="83" t="s">
        <x:v>256</x:v>
      </x:c>
      <x:c r="B318" s="77">
        <x:f>ROUNDDOWN(60*0.9*D317/F317,2)</x:f>
        <x:v>11.75</x:v>
      </x:c>
      <x:c r="C318" s="77"/>
      <x:c r="D318" s="77"/>
      <x:c r="E318" s="77"/>
      <x:c r="F318" s="78"/>
      <x:c r="G318" s="79"/>
      <x:c r="H318" s="79"/>
      <x:c r="I318" s="79"/>
      <x:c r="J318" s="79"/>
    </x:row>
    <x:row r="319" spans="1:10" ht="19.5" customHeight="1">
      <x:c r="A319" s="76" t="s">
        <x:v>741</x:v>
      </x:c>
      <x:c r="B319" s="84">
        <x:f>건설기계목록!E14</x:f>
        <x:v>18750</x:v>
      </x:c>
      <x:c r="C319" s="77" t="s">
        <x:v>294</x:v>
      </x:c>
      <x:c r="D319" s="77">
        <x:f>B318</x:f>
        <x:v>11.75</x:v>
      </x:c>
      <x:c r="E319" s="77" t="s">
        <x:v>256</x:v>
      </x:c>
      <x:c r="F319" s="85">
        <x:f>INT(B319/D319)</x:f>
        <x:v>1595</x:v>
      </x:c>
      <x:c r="G319" s="79">
        <x:f>F319</x:f>
        <x:v>1595</x:v>
      </x:c>
      <x:c r="H319" s="79"/>
      <x:c r="I319" s="79"/>
      <x:c r="J319" s="79">
        <x:f>SUM(G319:I319)</x:f>
        <x:v>1595</x:v>
      </x:c>
    </x:row>
    <x:row r="320" spans="1:10" ht="19.5" customHeight="1">
      <x:c r="A320" s="76" t="s">
        <x:v>738</x:v>
      </x:c>
      <x:c r="B320" s="84">
        <x:f>건설기계목록!F14</x:f>
        <x:v>39645</x:v>
      </x:c>
      <x:c r="C320" s="77" t="s">
        <x:v>294</x:v>
      </x:c>
      <x:c r="D320" s="77">
        <x:f>D319</x:f>
        <x:v>11.75</x:v>
      </x:c>
      <x:c r="E320" s="77" t="s">
        <x:v>256</x:v>
      </x:c>
      <x:c r="F320" s="85">
        <x:f>INT(B320/D320)</x:f>
        <x:v>3374</x:v>
      </x:c>
      <x:c r="G320" s="79"/>
      <x:c r="H320" s="79">
        <x:f>F320</x:f>
        <x:v>3374</x:v>
      </x:c>
      <x:c r="I320" s="79"/>
      <x:c r="J320" s="79">
        <x:f>SUM(G320:I320)</x:f>
        <x:v>3374</x:v>
      </x:c>
    </x:row>
    <x:row r="321" spans="1:10" ht="19.5" customHeight="1">
      <x:c r="A321" s="76" t="s">
        <x:v>722</x:v>
      </x:c>
      <x:c r="B321" s="84">
        <x:f>건설기계목록!G14</x:f>
        <x:v>20758</x:v>
      </x:c>
      <x:c r="C321" s="77" t="s">
        <x:v>294</x:v>
      </x:c>
      <x:c r="D321" s="77">
        <x:f>D320</x:f>
        <x:v>11.75</x:v>
      </x:c>
      <x:c r="E321" s="77" t="s">
        <x:v>256</x:v>
      </x:c>
      <x:c r="F321" s="85">
        <x:f>INT(B321/D321)</x:f>
        <x:v>1766</x:v>
      </x:c>
      <x:c r="G321" s="79"/>
      <x:c r="H321" s="79"/>
      <x:c r="I321" s="79">
        <x:f>F321</x:f>
        <x:v>1766</x:v>
      </x:c>
      <x:c r="J321" s="79">
        <x:f>SUM(G321:I321)</x:f>
        <x:v>1766</x:v>
      </x:c>
    </x:row>
    <x:row r="322" spans="1:10" ht="19.5" customHeight="1">
      <x:c r="A322" s="76" t="s">
        <x:v>384</x:v>
      </x:c>
      <x:c r="B322" s="77"/>
      <x:c r="C322" s="77"/>
      <x:c r="D322" s="77"/>
      <x:c r="E322" s="77"/>
      <x:c r="F322" s="78"/>
      <x:c r="G322" s="79">
        <x:f>SUM(G319:G321)</x:f>
        <x:v>1595</x:v>
      </x:c>
      <x:c r="H322" s="79">
        <x:f>SUM(H319:H321)</x:f>
        <x:v>3374</x:v>
      </x:c>
      <x:c r="I322" s="79">
        <x:f>SUM(I319:I321)</x:f>
        <x:v>1766</x:v>
      </x:c>
      <x:c r="J322" s="79">
        <x:f>SUM(G322:I322)</x:f>
        <x:v>6735</x:v>
      </x:c>
    </x:row>
    <x:row r="323" spans="1:10" ht="19.5" customHeight="1">
      <x:c r="A323" s="76"/>
      <x:c r="B323" s="77"/>
      <x:c r="C323" s="77"/>
      <x:c r="D323" s="77"/>
      <x:c r="E323" s="77"/>
      <x:c r="F323" s="78"/>
      <x:c r="G323" s="79"/>
      <x:c r="H323" s="79"/>
      <x:c r="I323" s="79"/>
      <x:c r="J323" s="79"/>
    </x:row>
    <x:row r="324" spans="1:10" ht="19.5" customHeight="1">
      <x:c r="A324" s="76" t="s">
        <x:v>406</x:v>
      </x:c>
      <x:c r="B324" s="77"/>
      <x:c r="C324" s="77"/>
      <x:c r="D324" s="77"/>
      <x:c r="E324" s="77"/>
      <x:c r="F324" s="78"/>
      <x:c r="G324" s="79"/>
      <x:c r="H324" s="79"/>
      <x:c r="I324" s="79"/>
      <x:c r="J324" s="79"/>
    </x:row>
    <x:row r="325" spans="1:10" ht="19.5" customHeight="1">
      <x:c r="A325" s="80" t="str">
        <x:f>A298</x:f>
        <x:v xml:space="preserve"> - 장비 : 트럭탑재형크레인10톤</x:v>
      </x:c>
      <x:c r="B325" s="81"/>
      <x:c r="C325" s="81"/>
      <x:c r="D325" s="77" t="s">
        <x:v>934</x:v>
      </x:c>
      <x:c r="E325" s="81"/>
      <x:c r="F325" s="82"/>
      <x:c r="G325" s="79"/>
      <x:c r="H325" s="79"/>
      <x:c r="I325" s="79"/>
      <x:c r="J325" s="79"/>
    </x:row>
    <x:row r="326" spans="1:10" ht="19.5" customHeight="1">
      <x:c r="A326" s="76" t="s">
        <x:v>1027</x:v>
      </x:c>
      <x:c r="B326" s="77">
        <x:v>17</x:v>
      </x:c>
      <x:c r="C326" s="77" t="s">
        <x:v>148</x:v>
      </x:c>
      <x:c r="D326" s="77"/>
      <x:c r="E326" s="77"/>
      <x:c r="F326" s="78"/>
      <x:c r="G326" s="79"/>
      <x:c r="H326" s="79"/>
      <x:c r="I326" s="79"/>
      <x:c r="J326" s="79"/>
    </x:row>
    <x:row r="327" spans="1:10" ht="19.5" customHeight="1">
      <x:c r="A327" s="76" t="s">
        <x:v>1223</x:v>
      </x:c>
      <x:c r="B327" s="77">
        <x:f>210*B326</x:f>
        <x:v>3570</x:v>
      </x:c>
      <x:c r="C327" s="77" t="s">
        <x:v>316</x:v>
      </x:c>
      <x:c r="D327" s="81" t="s">
        <x:v>256</x:v>
      </x:c>
      <x:c r="E327" s="77">
        <x:f>ROUNDDOWN(B327/60,2)</x:f>
        <x:v>59.5</x:v>
      </x:c>
      <x:c r="F327" s="78" t="s">
        <x:v>252</x:v>
      </x:c>
      <x:c r="G327" s="79"/>
      <x:c r="H327" s="79"/>
      <x:c r="I327" s="79"/>
      <x:c r="J327" s="79"/>
    </x:row>
    <x:row r="328" spans="1:10" ht="19.5" customHeight="1">
      <x:c r="A328" s="76" t="s">
        <x:v>350</x:v>
      </x:c>
      <x:c r="B328" s="77"/>
      <x:c r="C328" s="77"/>
      <x:c r="D328" s="77" t="s">
        <x:v>256</x:v>
      </x:c>
      <x:c r="E328" s="77">
        <x:f>ROUNDDOWN(((10/30)+(10/35))*60,2)</x:f>
        <x:v>37.140000000000001</x:v>
      </x:c>
      <x:c r="F328" s="78" t="s">
        <x:v>252</x:v>
      </x:c>
      <x:c r="G328" s="79"/>
      <x:c r="H328" s="79"/>
      <x:c r="I328" s="79"/>
      <x:c r="J328" s="79"/>
    </x:row>
    <x:row r="329" spans="1:10" ht="19.5" customHeight="1">
      <x:c r="A329" s="76" t="s">
        <x:v>34</x:v>
      </x:c>
      <x:c r="B329" s="77">
        <x:f>E327</x:f>
        <x:v>59.5</x:v>
      </x:c>
      <x:c r="C329" s="77" t="s">
        <x:v>262</x:v>
      </x:c>
      <x:c r="D329" s="77">
        <x:f>E328</x:f>
        <x:v>37.140000000000001</x:v>
      </x:c>
      <x:c r="E329" s="77" t="s">
        <x:v>256</x:v>
      </x:c>
      <x:c r="F329" s="78">
        <x:f>SUM(B329,D329)</x:f>
        <x:v>96.640000000000001</x:v>
      </x:c>
      <x:c r="G329" s="79"/>
      <x:c r="H329" s="79"/>
      <x:c r="I329" s="79"/>
      <x:c r="J329" s="79"/>
    </x:row>
    <x:row r="330" spans="1:10" ht="19.5" customHeight="1">
      <x:c r="A330" s="76" t="s">
        <x:v>129</x:v>
      </x:c>
      <x:c r="B330" s="77"/>
      <x:c r="C330" s="77" t="s">
        <x:v>306</x:v>
      </x:c>
      <x:c r="D330" s="77">
        <x:f>B326</x:f>
        <x:v>17</x:v>
      </x:c>
      <x:c r="E330" s="77" t="s">
        <x:v>294</x:v>
      </x:c>
      <x:c r="F330" s="78">
        <x:f>F329</x:f>
        <x:v>96.640000000000001</x:v>
      </x:c>
      <x:c r="G330" s="79"/>
      <x:c r="H330" s="79"/>
      <x:c r="I330" s="79"/>
      <x:c r="J330" s="79"/>
    </x:row>
    <x:row r="331" spans="1:10" ht="19.5" customHeight="1">
      <x:c r="A331" s="83" t="s">
        <x:v>256</x:v>
      </x:c>
      <x:c r="B331" s="77">
        <x:f>ROUNDDOWN(60*0.9*D330/F330,2)</x:f>
        <x:v>9.4900000000000002</x:v>
      </x:c>
      <x:c r="C331" s="77"/>
      <x:c r="D331" s="77"/>
      <x:c r="E331" s="77"/>
      <x:c r="F331" s="78"/>
      <x:c r="G331" s="79"/>
      <x:c r="H331" s="79"/>
      <x:c r="I331" s="79"/>
      <x:c r="J331" s="79"/>
    </x:row>
    <x:row r="332" spans="1:10" ht="19.5" customHeight="1">
      <x:c r="A332" s="76" t="s">
        <x:v>741</x:v>
      </x:c>
      <x:c r="B332" s="84">
        <x:f>B305</x:f>
        <x:v>18750</x:v>
      </x:c>
      <x:c r="C332" s="77" t="s">
        <x:v>294</x:v>
      </x:c>
      <x:c r="D332" s="77">
        <x:f>B331</x:f>
        <x:v>9.4900000000000002</x:v>
      </x:c>
      <x:c r="E332" s="77" t="s">
        <x:v>256</x:v>
      </x:c>
      <x:c r="F332" s="85">
        <x:f>INT(B332/D332)</x:f>
        <x:v>1975</x:v>
      </x:c>
      <x:c r="G332" s="79">
        <x:f>F332</x:f>
        <x:v>1975</x:v>
      </x:c>
      <x:c r="H332" s="79"/>
      <x:c r="I332" s="79"/>
      <x:c r="J332" s="79">
        <x:f>SUM(G332:I332)</x:f>
        <x:v>1975</x:v>
      </x:c>
    </x:row>
    <x:row r="333" spans="1:10" ht="19.5" customHeight="1">
      <x:c r="A333" s="76" t="s">
        <x:v>738</x:v>
      </x:c>
      <x:c r="B333" s="84">
        <x:f>B306</x:f>
        <x:v>39645</x:v>
      </x:c>
      <x:c r="C333" s="77" t="s">
        <x:v>294</x:v>
      </x:c>
      <x:c r="D333" s="77">
        <x:f>D332</x:f>
        <x:v>9.4900000000000002</x:v>
      </x:c>
      <x:c r="E333" s="77" t="s">
        <x:v>256</x:v>
      </x:c>
      <x:c r="F333" s="85">
        <x:f>INT(B333/D333)</x:f>
        <x:v>4177</x:v>
      </x:c>
      <x:c r="G333" s="79"/>
      <x:c r="H333" s="79">
        <x:f>F333</x:f>
        <x:v>4177</x:v>
      </x:c>
      <x:c r="I333" s="79"/>
      <x:c r="J333" s="79">
        <x:f>SUM(G333:I333)</x:f>
        <x:v>4177</x:v>
      </x:c>
    </x:row>
    <x:row r="334" spans="1:10" ht="19.5" customHeight="1">
      <x:c r="A334" s="76" t="s">
        <x:v>722</x:v>
      </x:c>
      <x:c r="B334" s="84">
        <x:f>B307</x:f>
        <x:v>20758</x:v>
      </x:c>
      <x:c r="C334" s="77" t="s">
        <x:v>294</x:v>
      </x:c>
      <x:c r="D334" s="77">
        <x:f>D333</x:f>
        <x:v>9.4900000000000002</x:v>
      </x:c>
      <x:c r="E334" s="77" t="s">
        <x:v>256</x:v>
      </x:c>
      <x:c r="F334" s="85">
        <x:f>INT(B334/D334)</x:f>
        <x:v>2187</x:v>
      </x:c>
      <x:c r="G334" s="79"/>
      <x:c r="H334" s="79"/>
      <x:c r="I334" s="79">
        <x:f>F334</x:f>
        <x:v>2187</x:v>
      </x:c>
      <x:c r="J334" s="79">
        <x:f>SUM(G334:I334)</x:f>
        <x:v>2187</x:v>
      </x:c>
    </x:row>
    <x:row r="335" spans="1:10" ht="19.5" customHeight="1">
      <x:c r="A335" s="76" t="s">
        <x:v>384</x:v>
      </x:c>
      <x:c r="B335" s="77"/>
      <x:c r="C335" s="77"/>
      <x:c r="D335" s="77"/>
      <x:c r="E335" s="77"/>
      <x:c r="F335" s="78"/>
      <x:c r="G335" s="79">
        <x:f>SUM(G332:G334)</x:f>
        <x:v>1975</x:v>
      </x:c>
      <x:c r="H335" s="79">
        <x:f>SUM(H332:H334)</x:f>
        <x:v>4177</x:v>
      </x:c>
      <x:c r="I335" s="79">
        <x:f>SUM(I332:I334)</x:f>
        <x:v>2187</x:v>
      </x:c>
      <x:c r="J335" s="79">
        <x:f>SUM(G335:I335)</x:f>
        <x:v>8339</x:v>
      </x:c>
    </x:row>
    <x:row r="336" spans="1:10" ht="19.5" customHeight="1">
      <x:c r="A336" s="87"/>
      <x:c r="B336" s="88"/>
      <x:c r="C336" s="88"/>
      <x:c r="D336" s="88"/>
      <x:c r="E336" s="88"/>
      <x:c r="F336" s="89"/>
      <x:c r="G336" s="90"/>
      <x:c r="H336" s="90"/>
      <x:c r="I336" s="90"/>
      <x:c r="J336" s="90"/>
    </x:row>
    <x:row r="337" spans="1:10" ht="19.5" customHeight="1">
      <x:c r="A337" s="76" t="s">
        <x:v>404</x:v>
      </x:c>
      <x:c r="B337" s="77"/>
      <x:c r="C337" s="77"/>
      <x:c r="D337" s="77"/>
      <x:c r="E337" s="77"/>
      <x:c r="F337" s="78"/>
      <x:c r="G337" s="79"/>
      <x:c r="H337" s="79"/>
      <x:c r="I337" s="79"/>
      <x:c r="J337" s="79"/>
    </x:row>
    <x:row r="338" spans="1:10" ht="19.5" customHeight="1">
      <x:c r="A338" s="80" t="str">
        <x:f>A325</x:f>
        <x:v xml:space="preserve"> - 장비 : 트럭탑재형크레인10톤</x:v>
      </x:c>
      <x:c r="B338" s="81"/>
      <x:c r="C338" s="81"/>
      <x:c r="D338" s="77" t="s">
        <x:v>934</x:v>
      </x:c>
      <x:c r="E338" s="81"/>
      <x:c r="F338" s="82"/>
      <x:c r="G338" s="79"/>
      <x:c r="H338" s="79"/>
      <x:c r="I338" s="79"/>
      <x:c r="J338" s="79"/>
    </x:row>
    <x:row r="339" spans="1:10" ht="19.5" customHeight="1">
      <x:c r="A339" s="76" t="s">
        <x:v>1027</x:v>
      </x:c>
      <x:c r="B339" s="77">
        <x:v>14</x:v>
      </x:c>
      <x:c r="C339" s="77" t="s">
        <x:v>148</x:v>
      </x:c>
      <x:c r="D339" s="77"/>
      <x:c r="E339" s="77"/>
      <x:c r="F339" s="78"/>
      <x:c r="G339" s="79"/>
      <x:c r="H339" s="79"/>
      <x:c r="I339" s="79"/>
      <x:c r="J339" s="79"/>
    </x:row>
    <x:row r="340" spans="1:10" ht="19.5" customHeight="1">
      <x:c r="A340" s="76" t="s">
        <x:v>1223</x:v>
      </x:c>
      <x:c r="B340" s="77">
        <x:f>210*B339</x:f>
        <x:v>2940</x:v>
      </x:c>
      <x:c r="C340" s="77" t="s">
        <x:v>316</x:v>
      </x:c>
      <x:c r="D340" s="81" t="s">
        <x:v>256</x:v>
      </x:c>
      <x:c r="E340" s="77">
        <x:f>ROUNDDOWN(B340/60,2)</x:f>
        <x:v>49</x:v>
      </x:c>
      <x:c r="F340" s="78" t="s">
        <x:v>252</x:v>
      </x:c>
      <x:c r="G340" s="79"/>
      <x:c r="H340" s="79"/>
      <x:c r="I340" s="79"/>
      <x:c r="J340" s="79"/>
    </x:row>
    <x:row r="341" spans="1:10" ht="19.5" customHeight="1">
      <x:c r="A341" s="76" t="s">
        <x:v>350</x:v>
      </x:c>
      <x:c r="B341" s="77"/>
      <x:c r="C341" s="77"/>
      <x:c r="D341" s="77" t="s">
        <x:v>256</x:v>
      </x:c>
      <x:c r="E341" s="77">
        <x:f>ROUNDDOWN(((10/30)+(10/35))*60,2)</x:f>
        <x:v>37.140000000000001</x:v>
      </x:c>
      <x:c r="F341" s="78" t="s">
        <x:v>252</x:v>
      </x:c>
      <x:c r="G341" s="79"/>
      <x:c r="H341" s="79"/>
      <x:c r="I341" s="79"/>
      <x:c r="J341" s="79"/>
    </x:row>
    <x:row r="342" spans="1:10" ht="19.5" customHeight="1">
      <x:c r="A342" s="76" t="s">
        <x:v>34</x:v>
      </x:c>
      <x:c r="B342" s="77">
        <x:f>E340</x:f>
        <x:v>49</x:v>
      </x:c>
      <x:c r="C342" s="77" t="s">
        <x:v>262</x:v>
      </x:c>
      <x:c r="D342" s="77">
        <x:f>E341</x:f>
        <x:v>37.140000000000001</x:v>
      </x:c>
      <x:c r="E342" s="77" t="s">
        <x:v>256</x:v>
      </x:c>
      <x:c r="F342" s="78">
        <x:f>SUM(B342,D342)</x:f>
        <x:v>86.140000000000001</x:v>
      </x:c>
      <x:c r="G342" s="79"/>
      <x:c r="H342" s="79"/>
      <x:c r="I342" s="79"/>
      <x:c r="J342" s="79"/>
    </x:row>
    <x:row r="343" spans="1:10" ht="19.5" customHeight="1">
      <x:c r="A343" s="76" t="s">
        <x:v>129</x:v>
      </x:c>
      <x:c r="B343" s="77"/>
      <x:c r="C343" s="77" t="s">
        <x:v>306</x:v>
      </x:c>
      <x:c r="D343" s="77">
        <x:f>B339</x:f>
        <x:v>14</x:v>
      </x:c>
      <x:c r="E343" s="77" t="s">
        <x:v>294</x:v>
      </x:c>
      <x:c r="F343" s="78">
        <x:f>F342</x:f>
        <x:v>86.140000000000001</x:v>
      </x:c>
      <x:c r="G343" s="79"/>
      <x:c r="H343" s="79"/>
      <x:c r="I343" s="79"/>
      <x:c r="J343" s="79"/>
    </x:row>
    <x:row r="344" spans="1:10" ht="19.5" customHeight="1">
      <x:c r="A344" s="83" t="s">
        <x:v>256</x:v>
      </x:c>
      <x:c r="B344" s="77">
        <x:f>ROUNDDOWN(60*0.9*D343/F343,2)</x:f>
        <x:v>8.7699999999999996</x:v>
      </x:c>
      <x:c r="C344" s="77"/>
      <x:c r="D344" s="77"/>
      <x:c r="E344" s="77"/>
      <x:c r="F344" s="78"/>
      <x:c r="G344" s="79"/>
      <x:c r="H344" s="79"/>
      <x:c r="I344" s="79"/>
      <x:c r="J344" s="79"/>
    </x:row>
    <x:row r="345" spans="1:10" ht="19.5" customHeight="1">
      <x:c r="A345" s="76" t="s">
        <x:v>741</x:v>
      </x:c>
      <x:c r="B345" s="84">
        <x:f>B332</x:f>
        <x:v>18750</x:v>
      </x:c>
      <x:c r="C345" s="77" t="s">
        <x:v>294</x:v>
      </x:c>
      <x:c r="D345" s="77">
        <x:f>B344</x:f>
        <x:v>8.7699999999999996</x:v>
      </x:c>
      <x:c r="E345" s="77" t="s">
        <x:v>256</x:v>
      </x:c>
      <x:c r="F345" s="85">
        <x:f>INT(B345/D345)</x:f>
        <x:v>2137</x:v>
      </x:c>
      <x:c r="G345" s="79">
        <x:f>F345</x:f>
        <x:v>2137</x:v>
      </x:c>
      <x:c r="H345" s="79"/>
      <x:c r="I345" s="79"/>
      <x:c r="J345" s="79">
        <x:f>SUM(G345:I345)</x:f>
        <x:v>2137</x:v>
      </x:c>
    </x:row>
    <x:row r="346" spans="1:10" ht="19.5" customHeight="1">
      <x:c r="A346" s="76" t="s">
        <x:v>738</x:v>
      </x:c>
      <x:c r="B346" s="84">
        <x:f>B333</x:f>
        <x:v>39645</x:v>
      </x:c>
      <x:c r="C346" s="77" t="s">
        <x:v>294</x:v>
      </x:c>
      <x:c r="D346" s="77">
        <x:f>D345</x:f>
        <x:v>8.7699999999999996</x:v>
      </x:c>
      <x:c r="E346" s="77" t="s">
        <x:v>256</x:v>
      </x:c>
      <x:c r="F346" s="85">
        <x:f>INT(B346/D346)</x:f>
        <x:v>4520</x:v>
      </x:c>
      <x:c r="G346" s="79"/>
      <x:c r="H346" s="79">
        <x:f>F346</x:f>
        <x:v>4520</x:v>
      </x:c>
      <x:c r="I346" s="79"/>
      <x:c r="J346" s="79">
        <x:f>SUM(G346:I346)</x:f>
        <x:v>4520</x:v>
      </x:c>
    </x:row>
    <x:row r="347" spans="1:10" ht="19.5" customHeight="1">
      <x:c r="A347" s="76" t="s">
        <x:v>722</x:v>
      </x:c>
      <x:c r="B347" s="84">
        <x:f>B334</x:f>
        <x:v>20758</x:v>
      </x:c>
      <x:c r="C347" s="77" t="s">
        <x:v>294</x:v>
      </x:c>
      <x:c r="D347" s="77">
        <x:f>D346</x:f>
        <x:v>8.7699999999999996</x:v>
      </x:c>
      <x:c r="E347" s="77" t="s">
        <x:v>256</x:v>
      </x:c>
      <x:c r="F347" s="85">
        <x:f>INT(B347/D347)</x:f>
        <x:v>2366</x:v>
      </x:c>
      <x:c r="G347" s="79"/>
      <x:c r="H347" s="79"/>
      <x:c r="I347" s="79">
        <x:f>F347</x:f>
        <x:v>2366</x:v>
      </x:c>
      <x:c r="J347" s="79">
        <x:f>SUM(G347:I347)</x:f>
        <x:v>2366</x:v>
      </x:c>
    </x:row>
    <x:row r="348" spans="1:10" ht="19.5" customHeight="1">
      <x:c r="A348" s="76" t="s">
        <x:v>384</x:v>
      </x:c>
      <x:c r="B348" s="77"/>
      <x:c r="C348" s="77"/>
      <x:c r="D348" s="77"/>
      <x:c r="E348" s="77"/>
      <x:c r="F348" s="78"/>
      <x:c r="G348" s="79">
        <x:f>SUM(G345:G347)</x:f>
        <x:v>2137</x:v>
      </x:c>
      <x:c r="H348" s="79">
        <x:f>SUM(H345:H347)</x:f>
        <x:v>4520</x:v>
      </x:c>
      <x:c r="I348" s="79">
        <x:f>SUM(I345:I347)</x:f>
        <x:v>2366</x:v>
      </x:c>
      <x:c r="J348" s="79">
        <x:f>SUM(G348:I348)</x:f>
        <x:v>9023</x:v>
      </x:c>
    </x:row>
    <x:row r="349" spans="1:10" ht="19.5" customHeight="1">
      <x:c r="A349" s="87"/>
      <x:c r="B349" s="88"/>
      <x:c r="C349" s="88"/>
      <x:c r="D349" s="88"/>
      <x:c r="E349" s="88"/>
      <x:c r="F349" s="89"/>
      <x:c r="G349" s="90"/>
      <x:c r="H349" s="90"/>
      <x:c r="I349" s="90"/>
      <x:c r="J349" s="90"/>
    </x:row>
    <x:row r="350" spans="1:10" ht="19.5" customHeight="1">
      <x:c r="A350" s="76" t="s">
        <x:v>360</x:v>
      </x:c>
      <x:c r="B350" s="77"/>
      <x:c r="C350" s="77"/>
      <x:c r="D350" s="77"/>
      <x:c r="E350" s="77"/>
      <x:c r="F350" s="78"/>
      <x:c r="G350" s="79"/>
      <x:c r="H350" s="79"/>
      <x:c r="I350" s="79"/>
      <x:c r="J350" s="79"/>
    </x:row>
    <x:row r="351" spans="1:10" ht="19.5" customHeight="1">
      <x:c r="A351" s="80" t="s">
        <x:v>1418</x:v>
      </x:c>
      <x:c r="B351" s="81"/>
      <x:c r="C351" s="81"/>
      <x:c r="D351" s="77" t="s">
        <x:v>934</x:v>
      </x:c>
      <x:c r="E351" s="81"/>
      <x:c r="F351" s="82"/>
      <x:c r="G351" s="79"/>
      <x:c r="H351" s="79"/>
      <x:c r="I351" s="79"/>
      <x:c r="J351" s="79"/>
    </x:row>
    <x:row r="352" spans="1:10" ht="19.5" customHeight="1">
      <x:c r="A352" s="76" t="s">
        <x:v>1027</x:v>
      </x:c>
      <x:c r="B352" s="77">
        <x:v>7</x:v>
      </x:c>
      <x:c r="C352" s="77" t="s">
        <x:v>148</x:v>
      </x:c>
      <x:c r="D352" s="77"/>
      <x:c r="E352" s="77"/>
      <x:c r="F352" s="78"/>
      <x:c r="G352" s="79"/>
      <x:c r="H352" s="79"/>
      <x:c r="I352" s="79"/>
      <x:c r="J352" s="79"/>
    </x:row>
    <x:row r="353" spans="1:10" ht="19.5" customHeight="1">
      <x:c r="A353" s="76" t="s">
        <x:v>1223</x:v>
      </x:c>
      <x:c r="B353" s="77">
        <x:f>230*B352</x:f>
        <x:v>1610</x:v>
      </x:c>
      <x:c r="C353" s="77" t="s">
        <x:v>316</x:v>
      </x:c>
      <x:c r="D353" s="81" t="s">
        <x:v>256</x:v>
      </x:c>
      <x:c r="E353" s="77">
        <x:f>ROUNDDOWN(B353/60,2)</x:f>
        <x:v>26.829999999999998</x:v>
      </x:c>
      <x:c r="F353" s="78" t="s">
        <x:v>252</x:v>
      </x:c>
      <x:c r="G353" s="79"/>
      <x:c r="H353" s="79"/>
      <x:c r="I353" s="79"/>
      <x:c r="J353" s="79"/>
    </x:row>
    <x:row r="354" spans="1:10" ht="19.5" customHeight="1">
      <x:c r="A354" s="76" t="s">
        <x:v>350</x:v>
      </x:c>
      <x:c r="B354" s="77"/>
      <x:c r="C354" s="77"/>
      <x:c r="D354" s="77" t="s">
        <x:v>256</x:v>
      </x:c>
      <x:c r="E354" s="77">
        <x:f>ROUNDDOWN(((10/30)+(10/35))*60,2)</x:f>
        <x:v>37.140000000000001</x:v>
      </x:c>
      <x:c r="F354" s="78" t="s">
        <x:v>252</x:v>
      </x:c>
      <x:c r="G354" s="79"/>
      <x:c r="H354" s="79"/>
      <x:c r="I354" s="79"/>
      <x:c r="J354" s="79"/>
    </x:row>
    <x:row r="355" spans="1:10" ht="19.5" customHeight="1">
      <x:c r="A355" s="76" t="s">
        <x:v>34</x:v>
      </x:c>
      <x:c r="B355" s="77">
        <x:f>E353</x:f>
        <x:v>26.829999999999998</x:v>
      </x:c>
      <x:c r="C355" s="77" t="s">
        <x:v>262</x:v>
      </x:c>
      <x:c r="D355" s="77">
        <x:f>E354</x:f>
        <x:v>37.140000000000001</x:v>
      </x:c>
      <x:c r="E355" s="77" t="s">
        <x:v>256</x:v>
      </x:c>
      <x:c r="F355" s="78">
        <x:f>SUM(B355,D355)</x:f>
        <x:v>63.969999999999999</x:v>
      </x:c>
      <x:c r="G355" s="79"/>
      <x:c r="H355" s="79"/>
      <x:c r="I355" s="79"/>
      <x:c r="J355" s="79"/>
    </x:row>
    <x:row r="356" spans="1:10" ht="19.5" customHeight="1">
      <x:c r="A356" s="76" t="s">
        <x:v>129</x:v>
      </x:c>
      <x:c r="B356" s="77"/>
      <x:c r="C356" s="77" t="s">
        <x:v>306</x:v>
      </x:c>
      <x:c r="D356" s="77">
        <x:f>B352</x:f>
        <x:v>7</x:v>
      </x:c>
      <x:c r="E356" s="77" t="s">
        <x:v>294</x:v>
      </x:c>
      <x:c r="F356" s="78">
        <x:f>F355</x:f>
        <x:v>63.969999999999999</x:v>
      </x:c>
      <x:c r="G356" s="79"/>
      <x:c r="H356" s="79"/>
      <x:c r="I356" s="79"/>
      <x:c r="J356" s="79"/>
    </x:row>
    <x:row r="357" spans="1:10" ht="19.5" customHeight="1">
      <x:c r="A357" s="83" t="s">
        <x:v>256</x:v>
      </x:c>
      <x:c r="B357" s="77">
        <x:f>ROUNDDOWN(60*0.9*D356/F356,2)</x:f>
        <x:v>5.9000000000000004</x:v>
      </x:c>
      <x:c r="C357" s="77"/>
      <x:c r="D357" s="77"/>
      <x:c r="E357" s="77"/>
      <x:c r="F357" s="78"/>
      <x:c r="G357" s="79"/>
      <x:c r="H357" s="79"/>
      <x:c r="I357" s="79"/>
      <x:c r="J357" s="79"/>
    </x:row>
    <x:row r="358" spans="1:10" ht="19.5" customHeight="1">
      <x:c r="A358" s="76" t="s">
        <x:v>741</x:v>
      </x:c>
      <x:c r="B358" s="84">
        <x:f>건설기계목록!E15</x:f>
        <x:v>20024</x:v>
      </x:c>
      <x:c r="C358" s="77" t="s">
        <x:v>294</x:v>
      </x:c>
      <x:c r="D358" s="77">
        <x:f>B357</x:f>
        <x:v>5.9000000000000004</x:v>
      </x:c>
      <x:c r="E358" s="77" t="s">
        <x:v>256</x:v>
      </x:c>
      <x:c r="F358" s="85">
        <x:f>INT(B358/D358)</x:f>
        <x:v>3393</x:v>
      </x:c>
      <x:c r="G358" s="79">
        <x:f>F358</x:f>
        <x:v>3393</x:v>
      </x:c>
      <x:c r="H358" s="79"/>
      <x:c r="I358" s="79"/>
      <x:c r="J358" s="79">
        <x:f>SUM(G358:I358)</x:f>
        <x:v>3393</x:v>
      </x:c>
    </x:row>
    <x:row r="359" spans="1:10" ht="19.5" customHeight="1">
      <x:c r="A359" s="76" t="s">
        <x:v>738</x:v>
      </x:c>
      <x:c r="B359" s="84">
        <x:f>건설기계목록!F15</x:f>
        <x:v>39645</x:v>
      </x:c>
      <x:c r="C359" s="77" t="s">
        <x:v>294</x:v>
      </x:c>
      <x:c r="D359" s="77">
        <x:f>D358</x:f>
        <x:v>5.9000000000000004</x:v>
      </x:c>
      <x:c r="E359" s="77" t="s">
        <x:v>256</x:v>
      </x:c>
      <x:c r="F359" s="85">
        <x:f>INT(B359/D359)</x:f>
        <x:v>6719</x:v>
      </x:c>
      <x:c r="G359" s="79"/>
      <x:c r="H359" s="79">
        <x:f>F359</x:f>
        <x:v>6719</x:v>
      </x:c>
      <x:c r="I359" s="79"/>
      <x:c r="J359" s="79">
        <x:f>SUM(G359:I359)</x:f>
        <x:v>6719</x:v>
      </x:c>
    </x:row>
    <x:row r="360" spans="1:10" ht="19.5" customHeight="1">
      <x:c r="A360" s="76" t="s">
        <x:v>722</x:v>
      </x:c>
      <x:c r="B360" s="84">
        <x:f>건설기계목록!G15</x:f>
        <x:v>27133</x:v>
      </x:c>
      <x:c r="C360" s="77" t="s">
        <x:v>294</x:v>
      </x:c>
      <x:c r="D360" s="77">
        <x:f>D359</x:f>
        <x:v>5.9000000000000004</x:v>
      </x:c>
      <x:c r="E360" s="77" t="s">
        <x:v>256</x:v>
      </x:c>
      <x:c r="F360" s="85">
        <x:f>INT(B360/D360)</x:f>
        <x:v>4598</x:v>
      </x:c>
      <x:c r="G360" s="79"/>
      <x:c r="H360" s="79"/>
      <x:c r="I360" s="79">
        <x:f>F360</x:f>
        <x:v>4598</x:v>
      </x:c>
      <x:c r="J360" s="79">
        <x:f>SUM(G360:I360)</x:f>
        <x:v>4598</x:v>
      </x:c>
    </x:row>
    <x:row r="361" spans="1:10" ht="19.5" customHeight="1">
      <x:c r="A361" s="76" t="s">
        <x:v>384</x:v>
      </x:c>
      <x:c r="B361" s="77"/>
      <x:c r="C361" s="77"/>
      <x:c r="D361" s="77"/>
      <x:c r="E361" s="77"/>
      <x:c r="F361" s="78"/>
      <x:c r="G361" s="79">
        <x:f>SUM(G358:G360)</x:f>
        <x:v>3393</x:v>
      </x:c>
      <x:c r="H361" s="79">
        <x:f>SUM(H358:H360)</x:f>
        <x:v>6719</x:v>
      </x:c>
      <x:c r="I361" s="79">
        <x:f>SUM(I358:I360)</x:f>
        <x:v>4598</x:v>
      </x:c>
      <x:c r="J361" s="79">
        <x:f>SUM(G361:I361)</x:f>
        <x:v>14710</x:v>
      </x:c>
    </x:row>
    <x:row r="362" spans="1:10" ht="19.5" customHeight="1">
      <x:c r="A362" s="87"/>
      <x:c r="B362" s="88"/>
      <x:c r="C362" s="88"/>
      <x:c r="D362" s="88"/>
      <x:c r="E362" s="88"/>
      <x:c r="F362" s="89"/>
      <x:c r="G362" s="90"/>
      <x:c r="H362" s="90"/>
      <x:c r="I362" s="90"/>
      <x:c r="J362" s="90"/>
    </x:row>
    <x:row r="363" spans="1:10" ht="19.5" customHeight="1">
      <x:c r="A363" s="76" t="s">
        <x:v>409</x:v>
      </x:c>
      <x:c r="B363" s="77"/>
      <x:c r="C363" s="77"/>
      <x:c r="D363" s="77"/>
      <x:c r="E363" s="77"/>
      <x:c r="F363" s="78"/>
      <x:c r="G363" s="79"/>
      <x:c r="H363" s="79"/>
      <x:c r="I363" s="79"/>
      <x:c r="J363" s="79"/>
    </x:row>
    <x:row r="364" spans="1:10" ht="19.5" customHeight="1">
      <x:c r="A364" s="80" t="str">
        <x:f>A351</x:f>
        <x:v>트럭탑재형크레인15톤</x:v>
      </x:c>
      <x:c r="B364" s="81"/>
      <x:c r="C364" s="81"/>
      <x:c r="D364" s="77" t="s">
        <x:v>934</x:v>
      </x:c>
      <x:c r="E364" s="81"/>
      <x:c r="F364" s="82"/>
      <x:c r="G364" s="79"/>
      <x:c r="H364" s="79"/>
      <x:c r="I364" s="79"/>
      <x:c r="J364" s="79"/>
    </x:row>
    <x:row r="365" spans="1:10" ht="19.5" customHeight="1">
      <x:c r="A365" s="76" t="s">
        <x:v>1027</x:v>
      </x:c>
      <x:c r="B365" s="77">
        <x:v>4</x:v>
      </x:c>
      <x:c r="C365" s="77" t="s">
        <x:v>148</x:v>
      </x:c>
      <x:c r="D365" s="77"/>
      <x:c r="E365" s="77"/>
      <x:c r="F365" s="78"/>
      <x:c r="G365" s="79"/>
      <x:c r="H365" s="79"/>
      <x:c r="I365" s="79"/>
      <x:c r="J365" s="79"/>
    </x:row>
    <x:row r="366" spans="1:10" ht="19.5" customHeight="1">
      <x:c r="A366" s="76" t="s">
        <x:v>1223</x:v>
      </x:c>
      <x:c r="B366" s="77">
        <x:f>240*B365</x:f>
        <x:v>960</x:v>
      </x:c>
      <x:c r="C366" s="77" t="s">
        <x:v>316</x:v>
      </x:c>
      <x:c r="D366" s="81" t="s">
        <x:v>256</x:v>
      </x:c>
      <x:c r="E366" s="77">
        <x:f>ROUNDDOWN(B366/60,2)</x:f>
        <x:v>16</x:v>
      </x:c>
      <x:c r="F366" s="78" t="s">
        <x:v>252</x:v>
      </x:c>
      <x:c r="G366" s="79"/>
      <x:c r="H366" s="79"/>
      <x:c r="I366" s="79"/>
      <x:c r="J366" s="79"/>
    </x:row>
    <x:row r="367" spans="1:10" ht="19.5" customHeight="1">
      <x:c r="A367" s="76" t="s">
        <x:v>350</x:v>
      </x:c>
      <x:c r="B367" s="77"/>
      <x:c r="C367" s="77"/>
      <x:c r="D367" s="77" t="s">
        <x:v>256</x:v>
      </x:c>
      <x:c r="E367" s="77">
        <x:f>ROUNDDOWN(((10/30)+(10/35))*60,2)</x:f>
        <x:v>37.140000000000001</x:v>
      </x:c>
      <x:c r="F367" s="78" t="s">
        <x:v>252</x:v>
      </x:c>
      <x:c r="G367" s="79"/>
      <x:c r="H367" s="79"/>
      <x:c r="I367" s="79"/>
      <x:c r="J367" s="79"/>
    </x:row>
    <x:row r="368" spans="1:10" ht="19.5" customHeight="1">
      <x:c r="A368" s="76" t="s">
        <x:v>34</x:v>
      </x:c>
      <x:c r="B368" s="77">
        <x:f>E366</x:f>
        <x:v>16</x:v>
      </x:c>
      <x:c r="C368" s="77" t="s">
        <x:v>262</x:v>
      </x:c>
      <x:c r="D368" s="77">
        <x:f>E367</x:f>
        <x:v>37.140000000000001</x:v>
      </x:c>
      <x:c r="E368" s="77" t="s">
        <x:v>256</x:v>
      </x:c>
      <x:c r="F368" s="78">
        <x:f>SUM(B368,D368)</x:f>
        <x:v>53.140000000000001</x:v>
      </x:c>
      <x:c r="G368" s="79"/>
      <x:c r="H368" s="79"/>
      <x:c r="I368" s="79"/>
      <x:c r="J368" s="79"/>
    </x:row>
    <x:row r="369" spans="1:10" ht="19.5" customHeight="1">
      <x:c r="A369" s="76" t="s">
        <x:v>129</x:v>
      </x:c>
      <x:c r="B369" s="77"/>
      <x:c r="C369" s="77" t="s">
        <x:v>306</x:v>
      </x:c>
      <x:c r="D369" s="77">
        <x:f>B365</x:f>
        <x:v>4</x:v>
      </x:c>
      <x:c r="E369" s="77" t="s">
        <x:v>294</x:v>
      </x:c>
      <x:c r="F369" s="78">
        <x:f>F368</x:f>
        <x:v>53.140000000000001</x:v>
      </x:c>
      <x:c r="G369" s="79"/>
      <x:c r="H369" s="79"/>
      <x:c r="I369" s="79"/>
      <x:c r="J369" s="79"/>
    </x:row>
    <x:row r="370" spans="1:10" ht="19.5" customHeight="1">
      <x:c r="A370" s="83" t="s">
        <x:v>256</x:v>
      </x:c>
      <x:c r="B370" s="77">
        <x:f>ROUNDDOWN(60*0.9*D369/F369,2)</x:f>
        <x:v>4.0599999999999996</x:v>
      </x:c>
      <x:c r="C370" s="77"/>
      <x:c r="D370" s="77"/>
      <x:c r="E370" s="77"/>
      <x:c r="F370" s="78"/>
      <x:c r="G370" s="79"/>
      <x:c r="H370" s="79"/>
      <x:c r="I370" s="79"/>
      <x:c r="J370" s="79"/>
    </x:row>
    <x:row r="371" spans="1:10" ht="19.5" customHeight="1">
      <x:c r="A371" s="76" t="s">
        <x:v>741</x:v>
      </x:c>
      <x:c r="B371" s="84">
        <x:f>B358</x:f>
        <x:v>20024</x:v>
      </x:c>
      <x:c r="C371" s="77" t="s">
        <x:v>294</x:v>
      </x:c>
      <x:c r="D371" s="77">
        <x:f>B370</x:f>
        <x:v>4.0599999999999996</x:v>
      </x:c>
      <x:c r="E371" s="77" t="s">
        <x:v>256</x:v>
      </x:c>
      <x:c r="F371" s="85">
        <x:f>INT(B371/D371)</x:f>
        <x:v>4932</x:v>
      </x:c>
      <x:c r="G371" s="79">
        <x:f>F371</x:f>
        <x:v>4932</x:v>
      </x:c>
      <x:c r="H371" s="79"/>
      <x:c r="I371" s="79"/>
      <x:c r="J371" s="79">
        <x:f>SUM(G371:I371)</x:f>
        <x:v>4932</x:v>
      </x:c>
    </x:row>
    <x:row r="372" spans="1:10" ht="19.5" customHeight="1">
      <x:c r="A372" s="76" t="s">
        <x:v>738</x:v>
      </x:c>
      <x:c r="B372" s="84">
        <x:f>B359</x:f>
        <x:v>39645</x:v>
      </x:c>
      <x:c r="C372" s="77" t="s">
        <x:v>294</x:v>
      </x:c>
      <x:c r="D372" s="77">
        <x:f>D371</x:f>
        <x:v>4.0599999999999996</x:v>
      </x:c>
      <x:c r="E372" s="77" t="s">
        <x:v>256</x:v>
      </x:c>
      <x:c r="F372" s="85">
        <x:f>INT(B372/D372)</x:f>
        <x:v>9764</x:v>
      </x:c>
      <x:c r="G372" s="79"/>
      <x:c r="H372" s="79">
        <x:f>F372</x:f>
        <x:v>9764</x:v>
      </x:c>
      <x:c r="I372" s="79"/>
      <x:c r="J372" s="79">
        <x:f>SUM(G372:I372)</x:f>
        <x:v>9764</x:v>
      </x:c>
    </x:row>
    <x:row r="373" spans="1:10" ht="19.5" customHeight="1">
      <x:c r="A373" s="76" t="s">
        <x:v>722</x:v>
      </x:c>
      <x:c r="B373" s="84">
        <x:f>B360</x:f>
        <x:v>27133</x:v>
      </x:c>
      <x:c r="C373" s="77" t="s">
        <x:v>294</x:v>
      </x:c>
      <x:c r="D373" s="77">
        <x:f>D372</x:f>
        <x:v>4.0599999999999996</x:v>
      </x:c>
      <x:c r="E373" s="77" t="s">
        <x:v>256</x:v>
      </x:c>
      <x:c r="F373" s="85">
        <x:f>INT(B373/D373)</x:f>
        <x:v>6683</x:v>
      </x:c>
      <x:c r="G373" s="79"/>
      <x:c r="H373" s="79"/>
      <x:c r="I373" s="79">
        <x:f>F373</x:f>
        <x:v>6683</x:v>
      </x:c>
      <x:c r="J373" s="79">
        <x:f>SUM(G373:I373)</x:f>
        <x:v>6683</x:v>
      </x:c>
    </x:row>
    <x:row r="374" spans="1:10" ht="19.5" customHeight="1">
      <x:c r="A374" s="76" t="s">
        <x:v>384</x:v>
      </x:c>
      <x:c r="B374" s="77"/>
      <x:c r="C374" s="77"/>
      <x:c r="D374" s="77"/>
      <x:c r="E374" s="77"/>
      <x:c r="F374" s="78"/>
      <x:c r="G374" s="79">
        <x:f>SUM(G371:G373)</x:f>
        <x:v>4932</x:v>
      </x:c>
      <x:c r="H374" s="79">
        <x:f>SUM(H371:H373)</x:f>
        <x:v>9764</x:v>
      </x:c>
      <x:c r="I374" s="79">
        <x:f>SUM(I371:I373)</x:f>
        <x:v>6683</x:v>
      </x:c>
      <x:c r="J374" s="79">
        <x:f>SUM(G374:I374)</x:f>
        <x:v>21379</x:v>
      </x:c>
    </x:row>
    <x:row r="375" spans="1:10" ht="19.5" customHeight="1">
      <x:c r="A375" s="87"/>
      <x:c r="B375" s="88"/>
      <x:c r="C375" s="88"/>
      <x:c r="D375" s="88"/>
      <x:c r="E375" s="88"/>
      <x:c r="F375" s="89"/>
      <x:c r="G375" s="90"/>
      <x:c r="H375" s="90"/>
      <x:c r="I375" s="90"/>
      <x:c r="J375" s="90"/>
    </x:row>
    <x:row r="376" spans="1:10" ht="19.5" customHeight="1">
      <x:c r="A376" s="76" t="s">
        <x:v>408</x:v>
      </x:c>
      <x:c r="B376" s="77"/>
      <x:c r="C376" s="77"/>
      <x:c r="D376" s="77"/>
      <x:c r="E376" s="77"/>
      <x:c r="F376" s="78"/>
      <x:c r="G376" s="79"/>
      <x:c r="H376" s="79"/>
      <x:c r="I376" s="79"/>
      <x:c r="J376" s="79"/>
    </x:row>
    <x:row r="377" spans="1:10" ht="19.5" customHeight="1">
      <x:c r="A377" s="80" t="str">
        <x:f>A364</x:f>
        <x:v>트럭탑재형크레인15톤</x:v>
      </x:c>
      <x:c r="B377" s="81"/>
      <x:c r="C377" s="81"/>
      <x:c r="D377" s="77" t="s">
        <x:v>934</x:v>
      </x:c>
      <x:c r="E377" s="81"/>
      <x:c r="F377" s="82"/>
      <x:c r="G377" s="79"/>
      <x:c r="H377" s="79"/>
      <x:c r="I377" s="79"/>
      <x:c r="J377" s="79"/>
    </x:row>
    <x:row r="378" spans="1:10" ht="19.5" customHeight="1">
      <x:c r="A378" s="76" t="s">
        <x:v>1027</x:v>
      </x:c>
      <x:c r="B378" s="77">
        <x:v>2</x:v>
      </x:c>
      <x:c r="C378" s="77" t="s">
        <x:v>148</x:v>
      </x:c>
      <x:c r="D378" s="77"/>
      <x:c r="E378" s="77"/>
      <x:c r="F378" s="78"/>
      <x:c r="G378" s="79"/>
      <x:c r="H378" s="79"/>
      <x:c r="I378" s="79"/>
      <x:c r="J378" s="79"/>
    </x:row>
    <x:row r="379" spans="1:10" ht="19.5" customHeight="1">
      <x:c r="A379" s="76" t="s">
        <x:v>1223</x:v>
      </x:c>
      <x:c r="B379" s="77">
        <x:f>240*B378</x:f>
        <x:v>480</x:v>
      </x:c>
      <x:c r="C379" s="77" t="s">
        <x:v>316</x:v>
      </x:c>
      <x:c r="D379" s="81" t="s">
        <x:v>256</x:v>
      </x:c>
      <x:c r="E379" s="77">
        <x:f>ROUNDDOWN(B379/60,2)</x:f>
        <x:v>8</x:v>
      </x:c>
      <x:c r="F379" s="78" t="s">
        <x:v>252</x:v>
      </x:c>
      <x:c r="G379" s="79"/>
      <x:c r="H379" s="79"/>
      <x:c r="I379" s="79"/>
      <x:c r="J379" s="79"/>
    </x:row>
    <x:row r="380" spans="1:10" ht="19.5" customHeight="1">
      <x:c r="A380" s="76" t="s">
        <x:v>350</x:v>
      </x:c>
      <x:c r="B380" s="77"/>
      <x:c r="C380" s="77"/>
      <x:c r="D380" s="77" t="s">
        <x:v>256</x:v>
      </x:c>
      <x:c r="E380" s="77">
        <x:f>ROUNDDOWN(((10/30)+(10/35))*60,2)</x:f>
        <x:v>37.140000000000001</x:v>
      </x:c>
      <x:c r="F380" s="78" t="s">
        <x:v>252</x:v>
      </x:c>
      <x:c r="G380" s="79"/>
      <x:c r="H380" s="79"/>
      <x:c r="I380" s="79"/>
      <x:c r="J380" s="79"/>
    </x:row>
    <x:row r="381" spans="1:10" ht="19.5" customHeight="1">
      <x:c r="A381" s="76" t="s">
        <x:v>34</x:v>
      </x:c>
      <x:c r="B381" s="77">
        <x:f>E379</x:f>
        <x:v>8</x:v>
      </x:c>
      <x:c r="C381" s="77" t="s">
        <x:v>262</x:v>
      </x:c>
      <x:c r="D381" s="77">
        <x:f>E380</x:f>
        <x:v>37.140000000000001</x:v>
      </x:c>
      <x:c r="E381" s="77" t="s">
        <x:v>256</x:v>
      </x:c>
      <x:c r="F381" s="78">
        <x:f>SUM(B381,D381)</x:f>
        <x:v>45.140000000000001</x:v>
      </x:c>
      <x:c r="G381" s="79"/>
      <x:c r="H381" s="79"/>
      <x:c r="I381" s="79"/>
      <x:c r="J381" s="79"/>
    </x:row>
    <x:row r="382" spans="1:10" ht="19.5" customHeight="1">
      <x:c r="A382" s="76" t="s">
        <x:v>129</x:v>
      </x:c>
      <x:c r="B382" s="77"/>
      <x:c r="C382" s="77" t="s">
        <x:v>306</x:v>
      </x:c>
      <x:c r="D382" s="77">
        <x:f>B378</x:f>
        <x:v>2</x:v>
      </x:c>
      <x:c r="E382" s="77" t="s">
        <x:v>294</x:v>
      </x:c>
      <x:c r="F382" s="78">
        <x:f>F381</x:f>
        <x:v>45.140000000000001</x:v>
      </x:c>
      <x:c r="G382" s="79"/>
      <x:c r="H382" s="79"/>
      <x:c r="I382" s="79"/>
      <x:c r="J382" s="79"/>
    </x:row>
    <x:row r="383" spans="1:10" ht="19.5" customHeight="1">
      <x:c r="A383" s="83" t="s">
        <x:v>256</x:v>
      </x:c>
      <x:c r="B383" s="77">
        <x:f>ROUNDDOWN(60*0.9*D382/F382,2)</x:f>
        <x:v>2.3900000000000001</x:v>
      </x:c>
      <x:c r="C383" s="77"/>
      <x:c r="D383" s="77"/>
      <x:c r="E383" s="77"/>
      <x:c r="F383" s="78"/>
      <x:c r="G383" s="79"/>
      <x:c r="H383" s="79"/>
      <x:c r="I383" s="79"/>
      <x:c r="J383" s="79"/>
    </x:row>
    <x:row r="384" spans="1:10" ht="19.5" customHeight="1">
      <x:c r="A384" s="76" t="s">
        <x:v>741</x:v>
      </x:c>
      <x:c r="B384" s="84">
        <x:f>B371</x:f>
        <x:v>20024</x:v>
      </x:c>
      <x:c r="C384" s="77" t="s">
        <x:v>294</x:v>
      </x:c>
      <x:c r="D384" s="77">
        <x:f>B383</x:f>
        <x:v>2.3900000000000001</x:v>
      </x:c>
      <x:c r="E384" s="77" t="s">
        <x:v>256</x:v>
      </x:c>
      <x:c r="F384" s="85">
        <x:f>INT(B384/D384)</x:f>
        <x:v>8378</x:v>
      </x:c>
      <x:c r="G384" s="79">
        <x:f>F384</x:f>
        <x:v>8378</x:v>
      </x:c>
      <x:c r="H384" s="79"/>
      <x:c r="I384" s="79"/>
      <x:c r="J384" s="79">
        <x:f>SUM(G384:I384)</x:f>
        <x:v>8378</x:v>
      </x:c>
    </x:row>
    <x:row r="385" spans="1:10" ht="19.5" customHeight="1">
      <x:c r="A385" s="76" t="s">
        <x:v>738</x:v>
      </x:c>
      <x:c r="B385" s="84">
        <x:f>B372</x:f>
        <x:v>39645</x:v>
      </x:c>
      <x:c r="C385" s="77" t="s">
        <x:v>294</x:v>
      </x:c>
      <x:c r="D385" s="77">
        <x:f>D384</x:f>
        <x:v>2.3900000000000001</x:v>
      </x:c>
      <x:c r="E385" s="77" t="s">
        <x:v>256</x:v>
      </x:c>
      <x:c r="F385" s="85">
        <x:f>INT(B385/D385)</x:f>
        <x:v>16587</x:v>
      </x:c>
      <x:c r="G385" s="79"/>
      <x:c r="H385" s="79">
        <x:f>F385</x:f>
        <x:v>16587</x:v>
      </x:c>
      <x:c r="I385" s="79"/>
      <x:c r="J385" s="79">
        <x:f>SUM(G385:I385)</x:f>
        <x:v>16587</x:v>
      </x:c>
    </x:row>
    <x:row r="386" spans="1:10" ht="19.5" customHeight="1">
      <x:c r="A386" s="76" t="s">
        <x:v>722</x:v>
      </x:c>
      <x:c r="B386" s="84">
        <x:f>B373</x:f>
        <x:v>27133</x:v>
      </x:c>
      <x:c r="C386" s="77" t="s">
        <x:v>294</x:v>
      </x:c>
      <x:c r="D386" s="77">
        <x:f>D385</x:f>
        <x:v>2.3900000000000001</x:v>
      </x:c>
      <x:c r="E386" s="77" t="s">
        <x:v>256</x:v>
      </x:c>
      <x:c r="F386" s="85">
        <x:f>INT(B386/D386)</x:f>
        <x:v>11352</x:v>
      </x:c>
      <x:c r="G386" s="79"/>
      <x:c r="H386" s="79"/>
      <x:c r="I386" s="79">
        <x:f>F386</x:f>
        <x:v>11352</x:v>
      </x:c>
      <x:c r="J386" s="79">
        <x:f>SUM(G386:I386)</x:f>
        <x:v>11352</x:v>
      </x:c>
    </x:row>
    <x:row r="387" spans="1:10" ht="19.5" customHeight="1">
      <x:c r="A387" s="76" t="s">
        <x:v>384</x:v>
      </x:c>
      <x:c r="B387" s="77"/>
      <x:c r="C387" s="77"/>
      <x:c r="D387" s="77"/>
      <x:c r="E387" s="77"/>
      <x:c r="F387" s="78"/>
      <x:c r="G387" s="79">
        <x:f>SUM(G384:G386)</x:f>
        <x:v>8378</x:v>
      </x:c>
      <x:c r="H387" s="79">
        <x:f>SUM(H384:H386)</x:f>
        <x:v>16587</x:v>
      </x:c>
      <x:c r="I387" s="79">
        <x:f>SUM(I384:I386)</x:f>
        <x:v>11352</x:v>
      </x:c>
      <x:c r="J387" s="79">
        <x:f>SUM(G387:I387)</x:f>
        <x:v>36317</x:v>
      </x:c>
    </x:row>
    <x:row r="388" spans="1:10" ht="19.5" customHeight="1">
      <x:c r="A388" s="87"/>
      <x:c r="B388" s="88"/>
      <x:c r="C388" s="88"/>
      <x:c r="D388" s="88"/>
      <x:c r="E388" s="88"/>
      <x:c r="F388" s="89"/>
      <x:c r="G388" s="90"/>
      <x:c r="H388" s="90"/>
      <x:c r="I388" s="90"/>
      <x:c r="J388" s="90"/>
    </x:row>
    <x:row r="389" spans="1:10" ht="19.5" customHeight="1">
      <x:c r="A389" s="76" t="s">
        <x:v>399</x:v>
      </x:c>
      <x:c r="B389" s="77"/>
      <x:c r="C389" s="77"/>
      <x:c r="D389" s="77"/>
      <x:c r="E389" s="77"/>
      <x:c r="F389" s="78"/>
      <x:c r="G389" s="79"/>
      <x:c r="H389" s="79"/>
      <x:c r="I389" s="79"/>
      <x:c r="J389" s="79"/>
    </x:row>
    <x:row r="390" spans="1:10" ht="19.5" customHeight="1">
      <x:c r="A390" s="80" t="s">
        <x:v>1009</x:v>
      </x:c>
      <x:c r="B390" s="81"/>
      <x:c r="C390" s="81"/>
      <x:c r="D390" s="77" t="s">
        <x:v>934</x:v>
      </x:c>
      <x:c r="E390" s="81"/>
      <x:c r="F390" s="82"/>
      <x:c r="G390" s="79"/>
      <x:c r="H390" s="79"/>
      <x:c r="I390" s="79"/>
      <x:c r="J390" s="79"/>
    </x:row>
    <x:row r="391" spans="1:10" ht="19.5" customHeight="1">
      <x:c r="A391" s="76" t="s">
        <x:v>1027</x:v>
      </x:c>
      <x:c r="B391" s="77">
        <x:v>2</x:v>
      </x:c>
      <x:c r="C391" s="77" t="s">
        <x:v>148</x:v>
      </x:c>
      <x:c r="D391" s="77"/>
      <x:c r="E391" s="77"/>
      <x:c r="F391" s="78"/>
      <x:c r="G391" s="79"/>
      <x:c r="H391" s="79"/>
      <x:c r="I391" s="79"/>
      <x:c r="J391" s="79"/>
    </x:row>
    <x:row r="392" spans="1:10" ht="19.5" customHeight="1">
      <x:c r="A392" s="76" t="s">
        <x:v>1223</x:v>
      </x:c>
      <x:c r="B392" s="77">
        <x:f>270*B391</x:f>
        <x:v>540</x:v>
      </x:c>
      <x:c r="C392" s="77" t="s">
        <x:v>316</x:v>
      </x:c>
      <x:c r="D392" s="81" t="s">
        <x:v>256</x:v>
      </x:c>
      <x:c r="E392" s="77">
        <x:f>ROUNDDOWN(B392/60,2)</x:f>
        <x:v>9</x:v>
      </x:c>
      <x:c r="F392" s="78" t="s">
        <x:v>252</x:v>
      </x:c>
      <x:c r="G392" s="79"/>
      <x:c r="H392" s="79"/>
      <x:c r="I392" s="79"/>
      <x:c r="J392" s="79"/>
    </x:row>
    <x:row r="393" spans="1:10" ht="19.5" customHeight="1">
      <x:c r="A393" s="76" t="s">
        <x:v>350</x:v>
      </x:c>
      <x:c r="B393" s="77"/>
      <x:c r="C393" s="77"/>
      <x:c r="D393" s="77" t="s">
        <x:v>256</x:v>
      </x:c>
      <x:c r="E393" s="77">
        <x:f>ROUNDDOWN(((10/30)+(10/35))*60,2)</x:f>
        <x:v>37.140000000000001</x:v>
      </x:c>
      <x:c r="F393" s="78" t="s">
        <x:v>252</x:v>
      </x:c>
      <x:c r="G393" s="79"/>
      <x:c r="H393" s="79"/>
      <x:c r="I393" s="79"/>
      <x:c r="J393" s="79"/>
    </x:row>
    <x:row r="394" spans="1:10" ht="19.5" customHeight="1">
      <x:c r="A394" s="76" t="s">
        <x:v>34</x:v>
      </x:c>
      <x:c r="B394" s="77">
        <x:f>E392</x:f>
        <x:v>9</x:v>
      </x:c>
      <x:c r="C394" s="77" t="s">
        <x:v>262</x:v>
      </x:c>
      <x:c r="D394" s="77">
        <x:f>E393</x:f>
        <x:v>37.140000000000001</x:v>
      </x:c>
      <x:c r="E394" s="77" t="s">
        <x:v>256</x:v>
      </x:c>
      <x:c r="F394" s="78">
        <x:f>SUM(B394,D394)</x:f>
        <x:v>46.140000000000001</x:v>
      </x:c>
      <x:c r="G394" s="79"/>
      <x:c r="H394" s="79"/>
      <x:c r="I394" s="79"/>
      <x:c r="J394" s="79"/>
    </x:row>
    <x:row r="395" spans="1:10" ht="19.5" customHeight="1">
      <x:c r="A395" s="76" t="s">
        <x:v>129</x:v>
      </x:c>
      <x:c r="B395" s="77"/>
      <x:c r="C395" s="77" t="s">
        <x:v>306</x:v>
      </x:c>
      <x:c r="D395" s="77">
        <x:f>B391</x:f>
        <x:v>2</x:v>
      </x:c>
      <x:c r="E395" s="77" t="s">
        <x:v>294</x:v>
      </x:c>
      <x:c r="F395" s="78">
        <x:f>F394</x:f>
        <x:v>46.140000000000001</x:v>
      </x:c>
      <x:c r="G395" s="79"/>
      <x:c r="H395" s="79"/>
      <x:c r="I395" s="79"/>
      <x:c r="J395" s="79"/>
    </x:row>
    <x:row r="396" spans="1:10" ht="19.5" customHeight="1">
      <x:c r="A396" s="83" t="s">
        <x:v>256</x:v>
      </x:c>
      <x:c r="B396" s="77">
        <x:f>ROUNDDOWN(60*0.9*D395/F395,2)</x:f>
        <x:v>2.3399999999999999</x:v>
      </x:c>
      <x:c r="C396" s="77"/>
      <x:c r="D396" s="77"/>
      <x:c r="E396" s="77"/>
      <x:c r="F396" s="78"/>
      <x:c r="G396" s="79"/>
      <x:c r="H396" s="79"/>
      <x:c r="I396" s="79"/>
      <x:c r="J396" s="79"/>
    </x:row>
    <x:row r="397" spans="1:10" ht="19.5" customHeight="1">
      <x:c r="A397" s="76" t="s">
        <x:v>741</x:v>
      </x:c>
      <x:c r="B397" s="84">
        <x:f>건설기계목록!E11</x:f>
        <x:v>34791</x:v>
      </x:c>
      <x:c r="C397" s="77" t="s">
        <x:v>294</x:v>
      </x:c>
      <x:c r="D397" s="77">
        <x:f>B396</x:f>
        <x:v>2.3399999999999999</x:v>
      </x:c>
      <x:c r="E397" s="77" t="s">
        <x:v>256</x:v>
      </x:c>
      <x:c r="F397" s="85">
        <x:f>INT(B397/D397)</x:f>
        <x:v>14867</x:v>
      </x:c>
      <x:c r="G397" s="79">
        <x:f>F397</x:f>
        <x:v>14867</x:v>
      </x:c>
      <x:c r="H397" s="79"/>
      <x:c r="I397" s="79"/>
      <x:c r="J397" s="79">
        <x:f>SUM(G397:I397)</x:f>
        <x:v>14867</x:v>
      </x:c>
    </x:row>
    <x:row r="398" spans="1:10" ht="19.5" customHeight="1">
      <x:c r="A398" s="76" t="s">
        <x:v>738</x:v>
      </x:c>
      <x:c r="B398" s="84">
        <x:f>건설기계목록!F11</x:f>
        <x:v>39645</x:v>
      </x:c>
      <x:c r="C398" s="77" t="s">
        <x:v>294</x:v>
      </x:c>
      <x:c r="D398" s="77">
        <x:f>D397</x:f>
        <x:v>2.3399999999999999</x:v>
      </x:c>
      <x:c r="E398" s="77" t="s">
        <x:v>256</x:v>
      </x:c>
      <x:c r="F398" s="85">
        <x:f>INT(B398/D398)</x:f>
        <x:v>16942</x:v>
      </x:c>
      <x:c r="G398" s="79"/>
      <x:c r="H398" s="79">
        <x:f>F398</x:f>
        <x:v>16942</x:v>
      </x:c>
      <x:c r="I398" s="79"/>
      <x:c r="J398" s="79">
        <x:f>SUM(G398:I398)</x:f>
        <x:v>16942</x:v>
      </x:c>
    </x:row>
    <x:row r="399" spans="1:10" ht="19.5" customHeight="1">
      <x:c r="A399" s="76" t="s">
        <x:v>722</x:v>
      </x:c>
      <x:c r="B399" s="84">
        <x:f>건설기계목록!G11</x:f>
        <x:v>15608</x:v>
      </x:c>
      <x:c r="C399" s="77" t="s">
        <x:v>294</x:v>
      </x:c>
      <x:c r="D399" s="77">
        <x:f>D398</x:f>
        <x:v>2.3399999999999999</x:v>
      </x:c>
      <x:c r="E399" s="77" t="s">
        <x:v>256</x:v>
      </x:c>
      <x:c r="F399" s="85">
        <x:f>INT(B399/D399)</x:f>
        <x:v>6670</x:v>
      </x:c>
      <x:c r="G399" s="79"/>
      <x:c r="H399" s="79"/>
      <x:c r="I399" s="79">
        <x:f>F399</x:f>
        <x:v>6670</x:v>
      </x:c>
      <x:c r="J399" s="79">
        <x:f>SUM(G399:I399)</x:f>
        <x:v>6670</x:v>
      </x:c>
    </x:row>
    <x:row r="400" spans="1:10" ht="19.5" customHeight="1">
      <x:c r="A400" s="76" t="s">
        <x:v>384</x:v>
      </x:c>
      <x:c r="B400" s="77"/>
      <x:c r="C400" s="77"/>
      <x:c r="D400" s="77"/>
      <x:c r="E400" s="77"/>
      <x:c r="F400" s="78"/>
      <x:c r="G400" s="79">
        <x:f>SUM(G397:G399)</x:f>
        <x:v>14867</x:v>
      </x:c>
      <x:c r="H400" s="79">
        <x:f>SUM(H397:H399)</x:f>
        <x:v>16942</x:v>
      </x:c>
      <x:c r="I400" s="79">
        <x:f>SUM(I397:I399)</x:f>
        <x:v>6670</x:v>
      </x:c>
      <x:c r="J400" s="79">
        <x:f>SUM(G400:I400)</x:f>
        <x:v>38479</x:v>
      </x:c>
    </x:row>
    <x:row r="401" spans="1:10" ht="19.5" customHeight="1">
      <x:c r="A401" s="87"/>
      <x:c r="B401" s="88"/>
      <x:c r="C401" s="88"/>
      <x:c r="D401" s="88"/>
      <x:c r="E401" s="88"/>
      <x:c r="F401" s="89"/>
      <x:c r="G401" s="90"/>
      <x:c r="H401" s="90"/>
      <x:c r="I401" s="90"/>
      <x:c r="J401" s="90"/>
    </x:row>
    <x:row r="402" spans="1:10" ht="19.5" customHeight="1">
      <x:c r="A402" s="76" t="s">
        <x:v>377</x:v>
      </x:c>
      <x:c r="B402" s="77"/>
      <x:c r="C402" s="77"/>
      <x:c r="D402" s="77"/>
      <x:c r="E402" s="77"/>
      <x:c r="F402" s="78"/>
      <x:c r="G402" s="79"/>
      <x:c r="H402" s="79"/>
      <x:c r="I402" s="79"/>
      <x:c r="J402" s="79"/>
    </x:row>
    <x:row r="403" spans="1:10" ht="19.5" customHeight="1">
      <x:c r="A403" s="80" t="s">
        <x:v>1009</x:v>
      </x:c>
      <x:c r="B403" s="81"/>
      <x:c r="C403" s="81"/>
      <x:c r="D403" s="77" t="s">
        <x:v>934</x:v>
      </x:c>
      <x:c r="E403" s="81"/>
      <x:c r="F403" s="82"/>
      <x:c r="G403" s="79"/>
      <x:c r="H403" s="79"/>
      <x:c r="I403" s="79"/>
      <x:c r="J403" s="79"/>
    </x:row>
    <x:row r="404" spans="1:10" ht="19.5" customHeight="1">
      <x:c r="A404" s="76" t="s">
        <x:v>1027</x:v>
      </x:c>
      <x:c r="B404" s="77">
        <x:v>2</x:v>
      </x:c>
      <x:c r="C404" s="77" t="s">
        <x:v>148</x:v>
      </x:c>
      <x:c r="D404" s="77"/>
      <x:c r="E404" s="77"/>
      <x:c r="F404" s="78"/>
      <x:c r="G404" s="79"/>
      <x:c r="H404" s="79"/>
      <x:c r="I404" s="79"/>
      <x:c r="J404" s="79"/>
    </x:row>
    <x:row r="405" spans="1:10" ht="19.5" customHeight="1">
      <x:c r="A405" s="76" t="s">
        <x:v>1223</x:v>
      </x:c>
      <x:c r="B405" s="77">
        <x:f>310*B404</x:f>
        <x:v>620</x:v>
      </x:c>
      <x:c r="C405" s="77" t="s">
        <x:v>316</x:v>
      </x:c>
      <x:c r="D405" s="81" t="s">
        <x:v>256</x:v>
      </x:c>
      <x:c r="E405" s="77">
        <x:f>ROUNDDOWN(B405/60,2)</x:f>
        <x:v>10.33</x:v>
      </x:c>
      <x:c r="F405" s="78" t="s">
        <x:v>252</x:v>
      </x:c>
      <x:c r="G405" s="79"/>
      <x:c r="H405" s="79"/>
      <x:c r="I405" s="79"/>
      <x:c r="J405" s="79"/>
    </x:row>
    <x:row r="406" spans="1:10" ht="19.5" customHeight="1">
      <x:c r="A406" s="76" t="s">
        <x:v>350</x:v>
      </x:c>
      <x:c r="B406" s="77"/>
      <x:c r="C406" s="77"/>
      <x:c r="D406" s="77" t="s">
        <x:v>256</x:v>
      </x:c>
      <x:c r="E406" s="77">
        <x:f>ROUNDDOWN(((10/30)+(10/35))*60,2)</x:f>
        <x:v>37.140000000000001</x:v>
      </x:c>
      <x:c r="F406" s="78" t="s">
        <x:v>252</x:v>
      </x:c>
      <x:c r="G406" s="79"/>
      <x:c r="H406" s="79"/>
      <x:c r="I406" s="79"/>
      <x:c r="J406" s="79"/>
    </x:row>
    <x:row r="407" spans="1:10" ht="19.5" customHeight="1">
      <x:c r="A407" s="76" t="s">
        <x:v>34</x:v>
      </x:c>
      <x:c r="B407" s="77">
        <x:f>E405</x:f>
        <x:v>10.33</x:v>
      </x:c>
      <x:c r="C407" s="77" t="s">
        <x:v>262</x:v>
      </x:c>
      <x:c r="D407" s="77">
        <x:f>E406</x:f>
        <x:v>37.140000000000001</x:v>
      </x:c>
      <x:c r="E407" s="77" t="s">
        <x:v>256</x:v>
      </x:c>
      <x:c r="F407" s="78">
        <x:f>SUM(B407,D407)</x:f>
        <x:v>47.469999999999999</x:v>
      </x:c>
      <x:c r="G407" s="79"/>
      <x:c r="H407" s="79"/>
      <x:c r="I407" s="79"/>
      <x:c r="J407" s="79"/>
    </x:row>
    <x:row r="408" spans="1:10" ht="19.5" customHeight="1">
      <x:c r="A408" s="76" t="s">
        <x:v>129</x:v>
      </x:c>
      <x:c r="B408" s="77"/>
      <x:c r="C408" s="77" t="s">
        <x:v>306</x:v>
      </x:c>
      <x:c r="D408" s="77">
        <x:f>B404</x:f>
        <x:v>2</x:v>
      </x:c>
      <x:c r="E408" s="77" t="s">
        <x:v>294</x:v>
      </x:c>
      <x:c r="F408" s="78">
        <x:f>F407</x:f>
        <x:v>47.469999999999999</x:v>
      </x:c>
      <x:c r="G408" s="79"/>
      <x:c r="H408" s="79"/>
      <x:c r="I408" s="79"/>
      <x:c r="J408" s="79"/>
    </x:row>
    <x:row r="409" spans="1:10" ht="19.5" customHeight="1">
      <x:c r="A409" s="83" t="s">
        <x:v>256</x:v>
      </x:c>
      <x:c r="B409" s="77">
        <x:f>ROUNDDOWN(60*0.9*D408/F408,2)</x:f>
        <x:v>2.27</x:v>
      </x:c>
      <x:c r="C409" s="77"/>
      <x:c r="D409" s="77"/>
      <x:c r="E409" s="77"/>
      <x:c r="F409" s="78"/>
      <x:c r="G409" s="79"/>
      <x:c r="H409" s="79"/>
      <x:c r="I409" s="79"/>
      <x:c r="J409" s="79"/>
    </x:row>
    <x:row r="410" spans="1:10" ht="19.5" customHeight="1">
      <x:c r="A410" s="76" t="s">
        <x:v>741</x:v>
      </x:c>
      <x:c r="B410" s="84">
        <x:f>건설기계목록!E11</x:f>
        <x:v>34791</x:v>
      </x:c>
      <x:c r="C410" s="77" t="s">
        <x:v>294</x:v>
      </x:c>
      <x:c r="D410" s="77">
        <x:f>B409</x:f>
        <x:v>2.27</x:v>
      </x:c>
      <x:c r="E410" s="77" t="s">
        <x:v>256</x:v>
      </x:c>
      <x:c r="F410" s="85">
        <x:f>INT(B410/D410)</x:f>
        <x:v>15326</x:v>
      </x:c>
      <x:c r="G410" s="79">
        <x:f>F410</x:f>
        <x:v>15326</x:v>
      </x:c>
      <x:c r="H410" s="79"/>
      <x:c r="I410" s="79"/>
      <x:c r="J410" s="79">
        <x:f>SUM(G410:I410)</x:f>
        <x:v>15326</x:v>
      </x:c>
    </x:row>
    <x:row r="411" spans="1:10" ht="19.5" customHeight="1">
      <x:c r="A411" s="76" t="s">
        <x:v>738</x:v>
      </x:c>
      <x:c r="B411" s="84">
        <x:f>건설기계목록!F11</x:f>
        <x:v>39645</x:v>
      </x:c>
      <x:c r="C411" s="77" t="s">
        <x:v>294</x:v>
      </x:c>
      <x:c r="D411" s="77">
        <x:f>D410</x:f>
        <x:v>2.27</x:v>
      </x:c>
      <x:c r="E411" s="77" t="s">
        <x:v>256</x:v>
      </x:c>
      <x:c r="F411" s="85">
        <x:f>INT(B411/D411)</x:f>
        <x:v>17464</x:v>
      </x:c>
      <x:c r="G411" s="79"/>
      <x:c r="H411" s="79">
        <x:f>F411</x:f>
        <x:v>17464</x:v>
      </x:c>
      <x:c r="I411" s="79"/>
      <x:c r="J411" s="79">
        <x:f>SUM(G411:I411)</x:f>
        <x:v>17464</x:v>
      </x:c>
    </x:row>
    <x:row r="412" spans="1:10" ht="19.5" customHeight="1">
      <x:c r="A412" s="76" t="s">
        <x:v>722</x:v>
      </x:c>
      <x:c r="B412" s="84">
        <x:f>건설기계목록!G11</x:f>
        <x:v>15608</x:v>
      </x:c>
      <x:c r="C412" s="77" t="s">
        <x:v>294</x:v>
      </x:c>
      <x:c r="D412" s="77">
        <x:f>D411</x:f>
        <x:v>2.27</x:v>
      </x:c>
      <x:c r="E412" s="77" t="s">
        <x:v>256</x:v>
      </x:c>
      <x:c r="F412" s="85">
        <x:f>INT(B412/D412)</x:f>
        <x:v>6875</x:v>
      </x:c>
      <x:c r="G412" s="79"/>
      <x:c r="H412" s="79"/>
      <x:c r="I412" s="79">
        <x:f>F412</x:f>
        <x:v>6875</x:v>
      </x:c>
      <x:c r="J412" s="79">
        <x:f>SUM(G412:I412)</x:f>
        <x:v>6875</x:v>
      </x:c>
    </x:row>
    <x:row r="413" spans="1:10" ht="19.5" customHeight="1">
      <x:c r="A413" s="76" t="s">
        <x:v>384</x:v>
      </x:c>
      <x:c r="B413" s="77"/>
      <x:c r="C413" s="77"/>
      <x:c r="D413" s="77"/>
      <x:c r="E413" s="77"/>
      <x:c r="F413" s="78"/>
      <x:c r="G413" s="79">
        <x:f>SUM(G410:G412)</x:f>
        <x:v>15326</x:v>
      </x:c>
      <x:c r="H413" s="79">
        <x:f>SUM(H410:H412)</x:f>
        <x:v>17464</x:v>
      </x:c>
      <x:c r="I413" s="79">
        <x:f>SUM(I410:I412)</x:f>
        <x:v>6875</x:v>
      </x:c>
      <x:c r="J413" s="79">
        <x:f>SUM(G413:I413)</x:f>
        <x:v>39665</x:v>
      </x:c>
    </x:row>
    <x:row r="414" spans="1:10" ht="19.5" customHeight="1">
      <x:c r="A414" s="87"/>
      <x:c r="B414" s="88"/>
      <x:c r="C414" s="88"/>
      <x:c r="D414" s="88"/>
      <x:c r="E414" s="88"/>
      <x:c r="F414" s="89"/>
      <x:c r="G414" s="90"/>
      <x:c r="H414" s="90"/>
      <x:c r="I414" s="90"/>
      <x:c r="J414" s="90"/>
    </x:row>
    <x:row r="415" spans="1:10" ht="19.5" customHeight="1">
      <x:c r="A415" s="76" t="s">
        <x:v>374</x:v>
      </x:c>
      <x:c r="B415" s="77"/>
      <x:c r="C415" s="77"/>
      <x:c r="D415" s="77"/>
      <x:c r="E415" s="77"/>
      <x:c r="F415" s="78"/>
      <x:c r="G415" s="79"/>
      <x:c r="H415" s="79"/>
      <x:c r="I415" s="79"/>
      <x:c r="J415" s="79"/>
    </x:row>
    <x:row r="416" spans="1:10" ht="19.5" customHeight="1">
      <x:c r="A416" s="80" t="s">
        <x:v>982</x:v>
      </x:c>
      <x:c r="B416" s="81"/>
      <x:c r="C416" s="81"/>
      <x:c r="D416" s="77" t="s">
        <x:v>934</x:v>
      </x:c>
      <x:c r="E416" s="81"/>
      <x:c r="F416" s="82"/>
      <x:c r="G416" s="79"/>
      <x:c r="H416" s="79"/>
      <x:c r="I416" s="79"/>
      <x:c r="J416" s="79"/>
    </x:row>
    <x:row r="417" spans="1:10" ht="19.5" customHeight="1">
      <x:c r="A417" s="76" t="s">
        <x:v>1027</x:v>
      </x:c>
      <x:c r="B417" s="77">
        <x:v>1</x:v>
      </x:c>
      <x:c r="C417" s="77" t="s">
        <x:v>148</x:v>
      </x:c>
      <x:c r="D417" s="77"/>
      <x:c r="E417" s="77"/>
      <x:c r="F417" s="78"/>
      <x:c r="G417" s="79"/>
      <x:c r="H417" s="79"/>
      <x:c r="I417" s="79"/>
      <x:c r="J417" s="79"/>
    </x:row>
    <x:row r="418" spans="1:10" ht="19.5" customHeight="1">
      <x:c r="A418" s="76" t="s">
        <x:v>1223</x:v>
      </x:c>
      <x:c r="B418" s="77">
        <x:f>360*B417</x:f>
        <x:v>360</x:v>
      </x:c>
      <x:c r="C418" s="77" t="s">
        <x:v>316</x:v>
      </x:c>
      <x:c r="D418" s="81" t="s">
        <x:v>256</x:v>
      </x:c>
      <x:c r="E418" s="77">
        <x:f>ROUNDDOWN(B418/60,2)</x:f>
        <x:v>6</x:v>
      </x:c>
      <x:c r="F418" s="78" t="s">
        <x:v>252</x:v>
      </x:c>
      <x:c r="G418" s="79"/>
      <x:c r="H418" s="79"/>
      <x:c r="I418" s="79"/>
      <x:c r="J418" s="79"/>
    </x:row>
    <x:row r="419" spans="1:10" ht="19.5" customHeight="1">
      <x:c r="A419" s="76" t="s">
        <x:v>350</x:v>
      </x:c>
      <x:c r="B419" s="77"/>
      <x:c r="C419" s="77"/>
      <x:c r="D419" s="77" t="s">
        <x:v>256</x:v>
      </x:c>
      <x:c r="E419" s="77">
        <x:f>ROUNDDOWN(((10/30)+(10/35))*60,2)</x:f>
        <x:v>37.140000000000001</x:v>
      </x:c>
      <x:c r="F419" s="78" t="s">
        <x:v>252</x:v>
      </x:c>
      <x:c r="G419" s="79"/>
      <x:c r="H419" s="79"/>
      <x:c r="I419" s="79"/>
      <x:c r="J419" s="79"/>
    </x:row>
    <x:row r="420" spans="1:10" ht="19.5" customHeight="1">
      <x:c r="A420" s="76" t="s">
        <x:v>34</x:v>
      </x:c>
      <x:c r="B420" s="77">
        <x:f>E418</x:f>
        <x:v>6</x:v>
      </x:c>
      <x:c r="C420" s="77" t="s">
        <x:v>262</x:v>
      </x:c>
      <x:c r="D420" s="77">
        <x:f>E419</x:f>
        <x:v>37.140000000000001</x:v>
      </x:c>
      <x:c r="E420" s="77" t="s">
        <x:v>256</x:v>
      </x:c>
      <x:c r="F420" s="78">
        <x:f>SUM(B420,D420)</x:f>
        <x:v>43.140000000000001</x:v>
      </x:c>
      <x:c r="G420" s="79"/>
      <x:c r="H420" s="79"/>
      <x:c r="I420" s="79"/>
      <x:c r="J420" s="79"/>
    </x:row>
    <x:row r="421" spans="1:10" ht="19.5" customHeight="1">
      <x:c r="A421" s="76" t="s">
        <x:v>129</x:v>
      </x:c>
      <x:c r="B421" s="77"/>
      <x:c r="C421" s="77" t="s">
        <x:v>306</x:v>
      </x:c>
      <x:c r="D421" s="77">
        <x:f>B417</x:f>
        <x:v>1</x:v>
      </x:c>
      <x:c r="E421" s="77" t="s">
        <x:v>294</x:v>
      </x:c>
      <x:c r="F421" s="78">
        <x:f>F420</x:f>
        <x:v>43.140000000000001</x:v>
      </x:c>
      <x:c r="G421" s="79"/>
      <x:c r="H421" s="79"/>
      <x:c r="I421" s="79"/>
      <x:c r="J421" s="79"/>
    </x:row>
    <x:row r="422" spans="1:10" ht="19.5" customHeight="1">
      <x:c r="A422" s="83" t="s">
        <x:v>256</x:v>
      </x:c>
      <x:c r="B422" s="77">
        <x:f>ROUNDDOWN(60*0.9*D421/F421,2)</x:f>
        <x:v>1.25</x:v>
      </x:c>
      <x:c r="C422" s="77"/>
      <x:c r="D422" s="77"/>
      <x:c r="E422" s="77"/>
      <x:c r="F422" s="78"/>
      <x:c r="G422" s="79"/>
      <x:c r="H422" s="79"/>
      <x:c r="I422" s="79"/>
      <x:c r="J422" s="79"/>
    </x:row>
    <x:row r="423" spans="1:10" ht="19.5" customHeight="1">
      <x:c r="A423" s="76" t="s">
        <x:v>741</x:v>
      </x:c>
      <x:c r="B423" s="84">
        <x:f>건설기계목록!E12</x:f>
        <x:v>36267</x:v>
      </x:c>
      <x:c r="C423" s="77" t="s">
        <x:v>294</x:v>
      </x:c>
      <x:c r="D423" s="77">
        <x:f>B422</x:f>
        <x:v>1.25</x:v>
      </x:c>
      <x:c r="E423" s="77" t="s">
        <x:v>256</x:v>
      </x:c>
      <x:c r="F423" s="85">
        <x:f>INT(B423/D423)</x:f>
        <x:v>29013</x:v>
      </x:c>
      <x:c r="G423" s="79">
        <x:f>F423</x:f>
        <x:v>29013</x:v>
      </x:c>
      <x:c r="H423" s="79"/>
      <x:c r="I423" s="79"/>
      <x:c r="J423" s="79">
        <x:f>SUM(G423:I423)</x:f>
        <x:v>29013</x:v>
      </x:c>
    </x:row>
    <x:row r="424" spans="1:10" ht="19.5" customHeight="1">
      <x:c r="A424" s="76" t="s">
        <x:v>738</x:v>
      </x:c>
      <x:c r="B424" s="84">
        <x:f>건설기계목록!F12</x:f>
        <x:v>39645</x:v>
      </x:c>
      <x:c r="C424" s="77" t="s">
        <x:v>294</x:v>
      </x:c>
      <x:c r="D424" s="77">
        <x:f>D423</x:f>
        <x:v>1.25</x:v>
      </x:c>
      <x:c r="E424" s="77" t="s">
        <x:v>256</x:v>
      </x:c>
      <x:c r="F424" s="85">
        <x:f>INT(B424/D424)</x:f>
        <x:v>31716</x:v>
      </x:c>
      <x:c r="G424" s="79"/>
      <x:c r="H424" s="79">
        <x:f>F424</x:f>
        <x:v>31716</x:v>
      </x:c>
      <x:c r="I424" s="79"/>
      <x:c r="J424" s="79">
        <x:f>SUM(G424:I424)</x:f>
        <x:v>31716</x:v>
      </x:c>
    </x:row>
    <x:row r="425" spans="1:10" ht="19.5" customHeight="1">
      <x:c r="A425" s="76" t="s">
        <x:v>722</x:v>
      </x:c>
      <x:c r="B425" s="84">
        <x:f>건설기계목록!G12</x:f>
        <x:v>21031</x:v>
      </x:c>
      <x:c r="C425" s="77" t="s">
        <x:v>294</x:v>
      </x:c>
      <x:c r="D425" s="77">
        <x:f>D424</x:f>
        <x:v>1.25</x:v>
      </x:c>
      <x:c r="E425" s="77" t="s">
        <x:v>256</x:v>
      </x:c>
      <x:c r="F425" s="85">
        <x:f>INT(B425/D425)</x:f>
        <x:v>16824</x:v>
      </x:c>
      <x:c r="G425" s="79"/>
      <x:c r="H425" s="79"/>
      <x:c r="I425" s="79">
        <x:f>F425</x:f>
        <x:v>16824</x:v>
      </x:c>
      <x:c r="J425" s="79">
        <x:f>SUM(G425:I425)</x:f>
        <x:v>16824</x:v>
      </x:c>
    </x:row>
    <x:row r="426" spans="1:10" ht="19.5" customHeight="1">
      <x:c r="A426" s="76" t="s">
        <x:v>384</x:v>
      </x:c>
      <x:c r="B426" s="77"/>
      <x:c r="C426" s="77"/>
      <x:c r="D426" s="77"/>
      <x:c r="E426" s="77"/>
      <x:c r="F426" s="78"/>
      <x:c r="G426" s="79">
        <x:f>SUM(G423:G425)</x:f>
        <x:v>29013</x:v>
      </x:c>
      <x:c r="H426" s="79">
        <x:f>SUM(H423:H425)</x:f>
        <x:v>31716</x:v>
      </x:c>
      <x:c r="I426" s="79">
        <x:f>SUM(I423:I425)</x:f>
        <x:v>16824</x:v>
      </x:c>
      <x:c r="J426" s="79">
        <x:f>SUM(G426:I426)</x:f>
        <x:v>77553</x:v>
      </x:c>
    </x:row>
    <x:row r="427" spans="1:10" ht="19.5" customHeight="1">
      <x:c r="A427" s="87"/>
      <x:c r="B427" s="88"/>
      <x:c r="C427" s="88"/>
      <x:c r="D427" s="88"/>
      <x:c r="E427" s="88"/>
      <x:c r="F427" s="89"/>
      <x:c r="G427" s="90"/>
      <x:c r="H427" s="90"/>
      <x:c r="I427" s="90"/>
      <x:c r="J427" s="90"/>
    </x:row>
    <x:row r="428" spans="1:10" ht="19.5" customHeight="1">
      <x:c r="A428" s="76" t="s">
        <x:v>376</x:v>
      </x:c>
      <x:c r="B428" s="77"/>
      <x:c r="C428" s="77"/>
      <x:c r="D428" s="77"/>
      <x:c r="E428" s="77"/>
      <x:c r="F428" s="78"/>
      <x:c r="G428" s="79"/>
      <x:c r="H428" s="79"/>
      <x:c r="I428" s="79"/>
      <x:c r="J428" s="79"/>
    </x:row>
    <x:row r="429" spans="1:10" ht="19.5" customHeight="1">
      <x:c r="A429" s="80" t="s">
        <x:v>982</x:v>
      </x:c>
      <x:c r="B429" s="81"/>
      <x:c r="C429" s="81"/>
      <x:c r="D429" s="77" t="s">
        <x:v>934</x:v>
      </x:c>
      <x:c r="E429" s="81"/>
      <x:c r="F429" s="82"/>
      <x:c r="G429" s="79"/>
      <x:c r="H429" s="79"/>
      <x:c r="I429" s="79"/>
      <x:c r="J429" s="79"/>
    </x:row>
    <x:row r="430" spans="1:10" ht="19.5" customHeight="1">
      <x:c r="A430" s="76" t="s">
        <x:v>1027</x:v>
      </x:c>
      <x:c r="B430" s="77">
        <x:v>1</x:v>
      </x:c>
      <x:c r="C430" s="77" t="s">
        <x:v>148</x:v>
      </x:c>
      <x:c r="D430" s="77"/>
      <x:c r="E430" s="77"/>
      <x:c r="F430" s="78"/>
      <x:c r="G430" s="79"/>
      <x:c r="H430" s="79"/>
      <x:c r="I430" s="79"/>
      <x:c r="J430" s="79"/>
    </x:row>
    <x:row r="431" spans="1:10" ht="19.5" customHeight="1">
      <x:c r="A431" s="76" t="s">
        <x:v>1223</x:v>
      </x:c>
      <x:c r="B431" s="77">
        <x:f>400*B430</x:f>
        <x:v>400</x:v>
      </x:c>
      <x:c r="C431" s="77" t="s">
        <x:v>316</x:v>
      </x:c>
      <x:c r="D431" s="81" t="s">
        <x:v>256</x:v>
      </x:c>
      <x:c r="E431" s="77">
        <x:f>ROUNDDOWN(B431/60,2)</x:f>
        <x:v>6.6600000000000001</x:v>
      </x:c>
      <x:c r="F431" s="78" t="s">
        <x:v>252</x:v>
      </x:c>
      <x:c r="G431" s="79"/>
      <x:c r="H431" s="79"/>
      <x:c r="I431" s="79"/>
      <x:c r="J431" s="79"/>
    </x:row>
    <x:row r="432" spans="1:10" ht="19.5" customHeight="1">
      <x:c r="A432" s="76" t="s">
        <x:v>350</x:v>
      </x:c>
      <x:c r="B432" s="77"/>
      <x:c r="C432" s="77"/>
      <x:c r="D432" s="77" t="s">
        <x:v>256</x:v>
      </x:c>
      <x:c r="E432" s="77">
        <x:f>ROUNDDOWN(((10/30)+(10/35))*60,2)</x:f>
        <x:v>37.140000000000001</x:v>
      </x:c>
      <x:c r="F432" s="78" t="s">
        <x:v>252</x:v>
      </x:c>
      <x:c r="G432" s="79"/>
      <x:c r="H432" s="79"/>
      <x:c r="I432" s="79"/>
      <x:c r="J432" s="79"/>
    </x:row>
    <x:row r="433" spans="1:10" ht="19.5" customHeight="1">
      <x:c r="A433" s="76" t="s">
        <x:v>34</x:v>
      </x:c>
      <x:c r="B433" s="77">
        <x:f>E431</x:f>
        <x:v>6.6600000000000001</x:v>
      </x:c>
      <x:c r="C433" s="77" t="s">
        <x:v>262</x:v>
      </x:c>
      <x:c r="D433" s="77">
        <x:f>E432</x:f>
        <x:v>37.140000000000001</x:v>
      </x:c>
      <x:c r="E433" s="77" t="s">
        <x:v>256</x:v>
      </x:c>
      <x:c r="F433" s="78">
        <x:f>SUM(B433,D433)</x:f>
        <x:v>43.799999999999997</x:v>
      </x:c>
      <x:c r="G433" s="79"/>
      <x:c r="H433" s="79"/>
      <x:c r="I433" s="79"/>
      <x:c r="J433" s="79"/>
    </x:row>
    <x:row r="434" spans="1:10" ht="19.5" customHeight="1">
      <x:c r="A434" s="76" t="s">
        <x:v>129</x:v>
      </x:c>
      <x:c r="B434" s="77"/>
      <x:c r="C434" s="77" t="s">
        <x:v>306</x:v>
      </x:c>
      <x:c r="D434" s="77">
        <x:f>B430</x:f>
        <x:v>1</x:v>
      </x:c>
      <x:c r="E434" s="77" t="s">
        <x:v>294</x:v>
      </x:c>
      <x:c r="F434" s="78">
        <x:f>F433</x:f>
        <x:v>43.799999999999997</x:v>
      </x:c>
      <x:c r="G434" s="79"/>
      <x:c r="H434" s="79"/>
      <x:c r="I434" s="79"/>
      <x:c r="J434" s="79"/>
    </x:row>
    <x:row r="435" spans="1:10" ht="19.5" customHeight="1">
      <x:c r="A435" s="83" t="s">
        <x:v>256</x:v>
      </x:c>
      <x:c r="B435" s="77">
        <x:f>ROUNDDOWN(60*0.9*D434/F434,2)</x:f>
        <x:v>1.23</x:v>
      </x:c>
      <x:c r="C435" s="77"/>
      <x:c r="D435" s="77"/>
      <x:c r="E435" s="77"/>
      <x:c r="F435" s="78"/>
      <x:c r="G435" s="79"/>
      <x:c r="H435" s="79"/>
      <x:c r="I435" s="79"/>
      <x:c r="J435" s="79"/>
    </x:row>
    <x:row r="436" spans="1:10" ht="19.5" customHeight="1">
      <x:c r="A436" s="76" t="s">
        <x:v>741</x:v>
      </x:c>
      <x:c r="B436" s="84">
        <x:f>건설기계목록!E12</x:f>
        <x:v>36267</x:v>
      </x:c>
      <x:c r="C436" s="77" t="s">
        <x:v>294</x:v>
      </x:c>
      <x:c r="D436" s="77">
        <x:f>B435</x:f>
        <x:v>1.23</x:v>
      </x:c>
      <x:c r="E436" s="77" t="s">
        <x:v>256</x:v>
      </x:c>
      <x:c r="F436" s="85">
        <x:f>INT(B436/D436)</x:f>
        <x:v>29485</x:v>
      </x:c>
      <x:c r="G436" s="79">
        <x:f>F436</x:f>
        <x:v>29485</x:v>
      </x:c>
      <x:c r="H436" s="79"/>
      <x:c r="I436" s="79"/>
      <x:c r="J436" s="79">
        <x:f>SUM(G436:I436)</x:f>
        <x:v>29485</x:v>
      </x:c>
    </x:row>
    <x:row r="437" spans="1:10" ht="19.5" customHeight="1">
      <x:c r="A437" s="76" t="s">
        <x:v>738</x:v>
      </x:c>
      <x:c r="B437" s="84">
        <x:f>건설기계목록!F12</x:f>
        <x:v>39645</x:v>
      </x:c>
      <x:c r="C437" s="77" t="s">
        <x:v>294</x:v>
      </x:c>
      <x:c r="D437" s="77">
        <x:f>D436</x:f>
        <x:v>1.23</x:v>
      </x:c>
      <x:c r="E437" s="77" t="s">
        <x:v>256</x:v>
      </x:c>
      <x:c r="F437" s="85">
        <x:f>INT(B437/D437)</x:f>
        <x:v>32231</x:v>
      </x:c>
      <x:c r="G437" s="79"/>
      <x:c r="H437" s="79">
        <x:f>F437</x:f>
        <x:v>32231</x:v>
      </x:c>
      <x:c r="I437" s="79"/>
      <x:c r="J437" s="79">
        <x:f>SUM(G437:I437)</x:f>
        <x:v>32231</x:v>
      </x:c>
    </x:row>
    <x:row r="438" spans="1:10" ht="19.5" customHeight="1">
      <x:c r="A438" s="76" t="s">
        <x:v>722</x:v>
      </x:c>
      <x:c r="B438" s="84">
        <x:f>건설기계목록!G12</x:f>
        <x:v>21031</x:v>
      </x:c>
      <x:c r="C438" s="77" t="s">
        <x:v>294</x:v>
      </x:c>
      <x:c r="D438" s="77">
        <x:f>D437</x:f>
        <x:v>1.23</x:v>
      </x:c>
      <x:c r="E438" s="77" t="s">
        <x:v>256</x:v>
      </x:c>
      <x:c r="F438" s="85">
        <x:f>INT(B438/D438)</x:f>
        <x:v>17098</x:v>
      </x:c>
      <x:c r="G438" s="79"/>
      <x:c r="H438" s="79"/>
      <x:c r="I438" s="79">
        <x:f>F438</x:f>
        <x:v>17098</x:v>
      </x:c>
      <x:c r="J438" s="79">
        <x:f>SUM(G438:I438)</x:f>
        <x:v>17098</x:v>
      </x:c>
    </x:row>
    <x:row r="439" spans="1:10" ht="19.5" customHeight="1">
      <x:c r="A439" s="76" t="s">
        <x:v>384</x:v>
      </x:c>
      <x:c r="B439" s="77"/>
      <x:c r="C439" s="77"/>
      <x:c r="D439" s="77"/>
      <x:c r="E439" s="77"/>
      <x:c r="F439" s="78"/>
      <x:c r="G439" s="79">
        <x:f>SUM(G436:G438)</x:f>
        <x:v>29485</x:v>
      </x:c>
      <x:c r="H439" s="79">
        <x:f>SUM(H436:H438)</x:f>
        <x:v>32231</x:v>
      </x:c>
      <x:c r="I439" s="79">
        <x:f>SUM(I436:I438)</x:f>
        <x:v>17098</x:v>
      </x:c>
      <x:c r="J439" s="79">
        <x:f>SUM(G439:I439)</x:f>
        <x:v>78814</x:v>
      </x:c>
    </x:row>
    <x:row r="440" spans="1:10" ht="19.5" customHeight="1">
      <x:c r="A440" s="87"/>
      <x:c r="B440" s="88"/>
      <x:c r="C440" s="88"/>
      <x:c r="D440" s="88"/>
      <x:c r="E440" s="88"/>
      <x:c r="F440" s="89"/>
      <x:c r="G440" s="90"/>
      <x:c r="H440" s="90"/>
      <x:c r="I440" s="90"/>
      <x:c r="J440" s="90"/>
    </x:row>
    <x:row r="441" spans="1:10" ht="19.5" customHeight="1">
      <x:c r="A441" s="76" t="s">
        <x:v>1510</x:v>
      </x:c>
      <x:c r="B441" s="77"/>
      <x:c r="C441" s="77"/>
      <x:c r="D441" s="77"/>
      <x:c r="E441" s="77"/>
      <x:c r="F441" s="78"/>
      <x:c r="G441" s="79"/>
      <x:c r="H441" s="79"/>
      <x:c r="I441" s="79"/>
      <x:c r="J441" s="79"/>
    </x:row>
    <x:row r="442" spans="1:10" ht="19.5" customHeight="1">
      <x:c r="A442" s="80" t="s">
        <x:v>982</x:v>
      </x:c>
      <x:c r="B442" s="81"/>
      <x:c r="C442" s="81"/>
      <x:c r="D442" s="77" t="s">
        <x:v>934</x:v>
      </x:c>
      <x:c r="E442" s="81"/>
      <x:c r="F442" s="82"/>
      <x:c r="G442" s="79"/>
      <x:c r="H442" s="79"/>
      <x:c r="I442" s="79"/>
      <x:c r="J442" s="79"/>
    </x:row>
    <x:row r="443" spans="1:10" ht="19.5" customHeight="1">
      <x:c r="A443" s="76" t="s">
        <x:v>1027</x:v>
      </x:c>
      <x:c r="B443" s="77">
        <x:v>1</x:v>
      </x:c>
      <x:c r="C443" s="77" t="s">
        <x:v>148</x:v>
      </x:c>
      <x:c r="D443" s="77"/>
      <x:c r="E443" s="77"/>
      <x:c r="F443" s="78"/>
      <x:c r="G443" s="79"/>
      <x:c r="H443" s="79"/>
      <x:c r="I443" s="79"/>
      <x:c r="J443" s="79"/>
    </x:row>
    <x:row r="444" spans="1:10" ht="19.5" customHeight="1">
      <x:c r="A444" s="76" t="s">
        <x:v>1223</x:v>
      </x:c>
      <x:c r="B444" s="77">
        <x:f>420*B443</x:f>
        <x:v>420</x:v>
      </x:c>
      <x:c r="C444" s="77" t="s">
        <x:v>316</x:v>
      </x:c>
      <x:c r="D444" s="81" t="s">
        <x:v>256</x:v>
      </x:c>
      <x:c r="E444" s="77">
        <x:f>ROUNDDOWN(B444/60,2)</x:f>
        <x:v>7</x:v>
      </x:c>
      <x:c r="F444" s="78" t="s">
        <x:v>252</x:v>
      </x:c>
      <x:c r="G444" s="79"/>
      <x:c r="H444" s="79"/>
      <x:c r="I444" s="79"/>
      <x:c r="J444" s="79"/>
    </x:row>
    <x:row r="445" spans="1:10" ht="19.5" customHeight="1">
      <x:c r="A445" s="76" t="s">
        <x:v>350</x:v>
      </x:c>
      <x:c r="B445" s="77"/>
      <x:c r="C445" s="77"/>
      <x:c r="D445" s="77" t="s">
        <x:v>256</x:v>
      </x:c>
      <x:c r="E445" s="77">
        <x:f>ROUNDDOWN(((10/30)+(10/35))*60,2)</x:f>
        <x:v>37.140000000000001</x:v>
      </x:c>
      <x:c r="F445" s="78" t="s">
        <x:v>252</x:v>
      </x:c>
      <x:c r="G445" s="79"/>
      <x:c r="H445" s="79"/>
      <x:c r="I445" s="79"/>
      <x:c r="J445" s="79"/>
    </x:row>
    <x:row r="446" spans="1:10" ht="19.5" customHeight="1">
      <x:c r="A446" s="76" t="s">
        <x:v>34</x:v>
      </x:c>
      <x:c r="B446" s="77">
        <x:f>E444</x:f>
        <x:v>7</x:v>
      </x:c>
      <x:c r="C446" s="77" t="s">
        <x:v>262</x:v>
      </x:c>
      <x:c r="D446" s="77">
        <x:f>E445</x:f>
        <x:v>37.140000000000001</x:v>
      </x:c>
      <x:c r="E446" s="77" t="s">
        <x:v>256</x:v>
      </x:c>
      <x:c r="F446" s="78">
        <x:f>SUM(B446,D446)</x:f>
        <x:v>44.140000000000001</x:v>
      </x:c>
      <x:c r="G446" s="79"/>
      <x:c r="H446" s="79"/>
      <x:c r="I446" s="79"/>
      <x:c r="J446" s="79"/>
    </x:row>
    <x:row r="447" spans="1:10" ht="19.5" customHeight="1">
      <x:c r="A447" s="76" t="s">
        <x:v>129</x:v>
      </x:c>
      <x:c r="B447" s="77"/>
      <x:c r="C447" s="77" t="s">
        <x:v>306</x:v>
      </x:c>
      <x:c r="D447" s="77">
        <x:f>B443</x:f>
        <x:v>1</x:v>
      </x:c>
      <x:c r="E447" s="77" t="s">
        <x:v>294</x:v>
      </x:c>
      <x:c r="F447" s="78">
        <x:f>F446</x:f>
        <x:v>44.140000000000001</x:v>
      </x:c>
      <x:c r="G447" s="79"/>
      <x:c r="H447" s="79"/>
      <x:c r="I447" s="79"/>
      <x:c r="J447" s="79"/>
    </x:row>
    <x:row r="448" spans="1:10" ht="19.5" customHeight="1">
      <x:c r="A448" s="83" t="s">
        <x:v>256</x:v>
      </x:c>
      <x:c r="B448" s="77">
        <x:f>ROUNDDOWN(60*0.9*D447/F447,2)</x:f>
        <x:v>1.22</x:v>
      </x:c>
      <x:c r="C448" s="77"/>
      <x:c r="D448" s="77"/>
      <x:c r="E448" s="77"/>
      <x:c r="F448" s="78"/>
      <x:c r="G448" s="79"/>
      <x:c r="H448" s="79"/>
      <x:c r="I448" s="79"/>
      <x:c r="J448" s="79"/>
    </x:row>
    <x:row r="449" spans="1:10" ht="19.5" customHeight="1">
      <x:c r="A449" s="76" t="s">
        <x:v>741</x:v>
      </x:c>
      <x:c r="B449" s="84">
        <x:f>건설기계목록!E12</x:f>
        <x:v>36267</x:v>
      </x:c>
      <x:c r="C449" s="77" t="s">
        <x:v>294</x:v>
      </x:c>
      <x:c r="D449" s="77">
        <x:f>B448</x:f>
        <x:v>1.22</x:v>
      </x:c>
      <x:c r="E449" s="77" t="s">
        <x:v>256</x:v>
      </x:c>
      <x:c r="F449" s="85">
        <x:f>INT(B449/D449)</x:f>
        <x:v>29727</x:v>
      </x:c>
      <x:c r="G449" s="79">
        <x:f>F449</x:f>
        <x:v>29727</x:v>
      </x:c>
      <x:c r="H449" s="79"/>
      <x:c r="I449" s="79"/>
      <x:c r="J449" s="79">
        <x:f>SUM(G449:I449)</x:f>
        <x:v>29727</x:v>
      </x:c>
    </x:row>
    <x:row r="450" spans="1:10" ht="19.5" customHeight="1">
      <x:c r="A450" s="76" t="s">
        <x:v>738</x:v>
      </x:c>
      <x:c r="B450" s="84">
        <x:f>건설기계목록!F12</x:f>
        <x:v>39645</x:v>
      </x:c>
      <x:c r="C450" s="77" t="s">
        <x:v>294</x:v>
      </x:c>
      <x:c r="D450" s="77">
        <x:f>D449</x:f>
        <x:v>1.22</x:v>
      </x:c>
      <x:c r="E450" s="77" t="s">
        <x:v>256</x:v>
      </x:c>
      <x:c r="F450" s="85">
        <x:f>INT(B450/D450)</x:f>
        <x:v>32495</x:v>
      </x:c>
      <x:c r="G450" s="79"/>
      <x:c r="H450" s="79">
        <x:f>F450</x:f>
        <x:v>32495</x:v>
      </x:c>
      <x:c r="I450" s="79"/>
      <x:c r="J450" s="79">
        <x:f>SUM(G450:I450)</x:f>
        <x:v>32495</x:v>
      </x:c>
    </x:row>
    <x:row r="451" spans="1:10" ht="19.5" customHeight="1">
      <x:c r="A451" s="76" t="s">
        <x:v>722</x:v>
      </x:c>
      <x:c r="B451" s="84">
        <x:f>건설기계목록!G12</x:f>
        <x:v>21031</x:v>
      </x:c>
      <x:c r="C451" s="77" t="s">
        <x:v>294</x:v>
      </x:c>
      <x:c r="D451" s="77">
        <x:f>D450</x:f>
        <x:v>1.22</x:v>
      </x:c>
      <x:c r="E451" s="77" t="s">
        <x:v>256</x:v>
      </x:c>
      <x:c r="F451" s="85">
        <x:f>INT(B451/D451)</x:f>
        <x:v>17238</x:v>
      </x:c>
      <x:c r="G451" s="79"/>
      <x:c r="H451" s="79"/>
      <x:c r="I451" s="79">
        <x:f>F451</x:f>
        <x:v>17238</x:v>
      </x:c>
      <x:c r="J451" s="79">
        <x:f>SUM(G451:I451)</x:f>
        <x:v>17238</x:v>
      </x:c>
    </x:row>
    <x:row r="452" spans="1:10" ht="19.5" customHeight="1">
      <x:c r="A452" s="76" t="s">
        <x:v>384</x:v>
      </x:c>
      <x:c r="B452" s="77"/>
      <x:c r="C452" s="77"/>
      <x:c r="D452" s="77"/>
      <x:c r="E452" s="77"/>
      <x:c r="F452" s="78"/>
      <x:c r="G452" s="79">
        <x:f>SUM(G449:G451)</x:f>
        <x:v>29727</x:v>
      </x:c>
      <x:c r="H452" s="79">
        <x:f>SUM(H449:H451)</x:f>
        <x:v>32495</x:v>
      </x:c>
      <x:c r="I452" s="79">
        <x:f>SUM(I449:I451)</x:f>
        <x:v>17238</x:v>
      </x:c>
      <x:c r="J452" s="79">
        <x:f>SUM(G452:I452)</x:f>
        <x:v>79460</x:v>
      </x:c>
    </x:row>
    <x:row r="453" spans="1:10" ht="19.5" customHeight="1">
      <x:c r="A453" s="87"/>
      <x:c r="B453" s="88"/>
      <x:c r="C453" s="88"/>
      <x:c r="D453" s="88"/>
      <x:c r="E453" s="88"/>
      <x:c r="F453" s="89"/>
      <x:c r="G453" s="90"/>
      <x:c r="H453" s="90"/>
      <x:c r="I453" s="90"/>
      <x:c r="J453" s="90"/>
    </x:row>
    <x:row r="454" spans="1:10" ht="19.5" customHeight="1">
      <x:c r="A454" s="76" t="s">
        <x:v>1377</x:v>
      </x:c>
      <x:c r="B454" s="77"/>
      <x:c r="C454" s="77"/>
      <x:c r="D454" s="77"/>
      <x:c r="E454" s="77"/>
      <x:c r="F454" s="78"/>
      <x:c r="G454" s="79"/>
      <x:c r="H454" s="79"/>
      <x:c r="I454" s="79"/>
      <x:c r="J454" s="79"/>
    </x:row>
    <x:row r="455" spans="1:10" ht="19.5" customHeight="1">
      <x:c r="A455" s="80" t="s">
        <x:v>127</x:v>
      </x:c>
      <x:c r="B455" s="81"/>
      <x:c r="C455" s="81"/>
      <x:c r="D455" s="77" t="s">
        <x:v>934</x:v>
      </x:c>
      <x:c r="E455" s="81"/>
      <x:c r="F455" s="82"/>
      <x:c r="G455" s="79"/>
      <x:c r="H455" s="79"/>
      <x:c r="I455" s="79"/>
      <x:c r="J455" s="79"/>
    </x:row>
    <x:row r="456" spans="1:10" ht="19.5" customHeight="1">
      <x:c r="A456" s="76" t="s">
        <x:v>1027</x:v>
      </x:c>
      <x:c r="B456" s="77">
        <x:v>1963</x:v>
      </x:c>
      <x:c r="C456" s="77" t="s">
        <x:v>148</x:v>
      </x:c>
      <x:c r="D456" s="77"/>
      <x:c r="E456" s="77"/>
      <x:c r="F456" s="78"/>
      <x:c r="G456" s="79"/>
      <x:c r="H456" s="79"/>
      <x:c r="I456" s="79"/>
      <x:c r="J456" s="79"/>
    </x:row>
    <x:row r="457" spans="1:10" ht="19.5" customHeight="1">
      <x:c r="A457" s="76" t="s">
        <x:v>1223</x:v>
      </x:c>
      <x:c r="B457" s="77">
        <x:f>136*B456/6</x:f>
        <x:v>44494.666666666664</x:v>
      </x:c>
      <x:c r="C457" s="77" t="s">
        <x:v>316</x:v>
      </x:c>
      <x:c r="D457" s="81" t="s">
        <x:v>256</x:v>
      </x:c>
      <x:c r="E457" s="77">
        <x:f>ROUNDDOWN(B457/60,2)</x:f>
        <x:v>741.57000000000005</x:v>
      </x:c>
      <x:c r="F457" s="78" t="s">
        <x:v>252</x:v>
      </x:c>
      <x:c r="G457" s="79"/>
      <x:c r="H457" s="79"/>
      <x:c r="I457" s="79"/>
      <x:c r="J457" s="79"/>
    </x:row>
    <x:row r="458" spans="1:10" ht="19.5" customHeight="1">
      <x:c r="A458" s="76" t="s">
        <x:v>350</x:v>
      </x:c>
      <x:c r="B458" s="77"/>
      <x:c r="C458" s="77"/>
      <x:c r="D458" s="77" t="s">
        <x:v>256</x:v>
      </x:c>
      <x:c r="E458" s="77">
        <x:f>ROUNDDOWN(((10/30)+(10/35))*60,2)</x:f>
        <x:v>37.140000000000001</x:v>
      </x:c>
      <x:c r="F458" s="78" t="s">
        <x:v>252</x:v>
      </x:c>
      <x:c r="G458" s="79"/>
      <x:c r="H458" s="79"/>
      <x:c r="I458" s="79"/>
      <x:c r="J458" s="79"/>
    </x:row>
    <x:row r="459" spans="1:10" ht="19.5" customHeight="1">
      <x:c r="A459" s="76" t="s">
        <x:v>34</x:v>
      </x:c>
      <x:c r="B459" s="77">
        <x:f>E457</x:f>
        <x:v>741.57000000000005</x:v>
      </x:c>
      <x:c r="C459" s="77" t="s">
        <x:v>262</x:v>
      </x:c>
      <x:c r="D459" s="77">
        <x:f>E458</x:f>
        <x:v>37.140000000000001</x:v>
      </x:c>
      <x:c r="E459" s="77" t="s">
        <x:v>256</x:v>
      </x:c>
      <x:c r="F459" s="78">
        <x:f>SUM(B459,D459)</x:f>
        <x:v>778.71000000000004</x:v>
      </x:c>
      <x:c r="G459" s="79"/>
      <x:c r="H459" s="79"/>
      <x:c r="I459" s="79"/>
      <x:c r="J459" s="79"/>
    </x:row>
    <x:row r="460" spans="1:10" ht="19.5" customHeight="1">
      <x:c r="A460" s="76" t="s">
        <x:v>129</x:v>
      </x:c>
      <x:c r="B460" s="77"/>
      <x:c r="C460" s="77" t="s">
        <x:v>306</x:v>
      </x:c>
      <x:c r="D460" s="77">
        <x:f>B456</x:f>
        <x:v>1963</x:v>
      </x:c>
      <x:c r="E460" s="77" t="s">
        <x:v>294</x:v>
      </x:c>
      <x:c r="F460" s="78">
        <x:f>F459</x:f>
        <x:v>778.71000000000004</x:v>
      </x:c>
      <x:c r="G460" s="79"/>
      <x:c r="H460" s="79"/>
      <x:c r="I460" s="79"/>
      <x:c r="J460" s="79"/>
    </x:row>
    <x:row r="461" spans="1:10" ht="19.5" customHeight="1">
      <x:c r="A461" s="83" t="s">
        <x:v>256</x:v>
      </x:c>
      <x:c r="B461" s="77">
        <x:f>ROUNDDOWN(60*0.9*D460/F460,2)</x:f>
        <x:v>136.12</x:v>
      </x:c>
      <x:c r="C461" s="77"/>
      <x:c r="D461" s="77"/>
      <x:c r="E461" s="77"/>
      <x:c r="F461" s="78"/>
      <x:c r="G461" s="79"/>
      <x:c r="H461" s="79"/>
      <x:c r="I461" s="79"/>
      <x:c r="J461" s="79"/>
    </x:row>
    <x:row r="462" spans="1:10" ht="19.5" customHeight="1">
      <x:c r="A462" s="76" t="s">
        <x:v>741</x:v>
      </x:c>
      <x:c r="B462" s="84">
        <x:f>건설기계목록!E14</x:f>
        <x:v>18750</x:v>
      </x:c>
      <x:c r="C462" s="77" t="s">
        <x:v>294</x:v>
      </x:c>
      <x:c r="D462" s="77">
        <x:f>B461</x:f>
        <x:v>136.12</x:v>
      </x:c>
      <x:c r="E462" s="77" t="s">
        <x:v>256</x:v>
      </x:c>
      <x:c r="F462" s="85">
        <x:f>INT(B462/D462)</x:f>
        <x:v>137</x:v>
      </x:c>
      <x:c r="G462" s="79">
        <x:f>F462</x:f>
        <x:v>137</x:v>
      </x:c>
      <x:c r="H462" s="79"/>
      <x:c r="I462" s="79"/>
      <x:c r="J462" s="79">
        <x:f>SUM(G462:I462)</x:f>
        <x:v>137</x:v>
      </x:c>
    </x:row>
    <x:row r="463" spans="1:10" ht="19.5" customHeight="1">
      <x:c r="A463" s="76" t="s">
        <x:v>738</x:v>
      </x:c>
      <x:c r="B463" s="84">
        <x:f>건설기계목록!F14</x:f>
        <x:v>39645</x:v>
      </x:c>
      <x:c r="C463" s="77" t="s">
        <x:v>294</x:v>
      </x:c>
      <x:c r="D463" s="77">
        <x:f>D462</x:f>
        <x:v>136.12</x:v>
      </x:c>
      <x:c r="E463" s="77" t="s">
        <x:v>256</x:v>
      </x:c>
      <x:c r="F463" s="85">
        <x:f>INT(B463/D463)</x:f>
        <x:v>291</x:v>
      </x:c>
      <x:c r="G463" s="79"/>
      <x:c r="H463" s="79">
        <x:f>F463</x:f>
        <x:v>291</x:v>
      </x:c>
      <x:c r="I463" s="79"/>
      <x:c r="J463" s="79">
        <x:f>SUM(G463:I463)</x:f>
        <x:v>291</x:v>
      </x:c>
    </x:row>
    <x:row r="464" spans="1:10" ht="19.5" customHeight="1">
      <x:c r="A464" s="76" t="s">
        <x:v>722</x:v>
      </x:c>
      <x:c r="B464" s="84">
        <x:f>건설기계목록!G14</x:f>
        <x:v>20758</x:v>
      </x:c>
      <x:c r="C464" s="77" t="s">
        <x:v>294</x:v>
      </x:c>
      <x:c r="D464" s="77">
        <x:f>D463</x:f>
        <x:v>136.12</x:v>
      </x:c>
      <x:c r="E464" s="77" t="s">
        <x:v>256</x:v>
      </x:c>
      <x:c r="F464" s="85">
        <x:f>INT(B464/D464)</x:f>
        <x:v>152</x:v>
      </x:c>
      <x:c r="G464" s="79"/>
      <x:c r="H464" s="79"/>
      <x:c r="I464" s="79">
        <x:f>F464</x:f>
        <x:v>152</x:v>
      </x:c>
      <x:c r="J464" s="79">
        <x:f>SUM(G464:I464)</x:f>
        <x:v>152</x:v>
      </x:c>
    </x:row>
    <x:row r="465" spans="1:10" ht="19.5" customHeight="1">
      <x:c r="A465" s="76" t="s">
        <x:v>384</x:v>
      </x:c>
      <x:c r="B465" s="77"/>
      <x:c r="C465" s="77"/>
      <x:c r="D465" s="77"/>
      <x:c r="E465" s="77"/>
      <x:c r="F465" s="78"/>
      <x:c r="G465" s="79">
        <x:f>SUM(G462:G464)</x:f>
        <x:v>137</x:v>
      </x:c>
      <x:c r="H465" s="79">
        <x:f>SUM(H462:H464)</x:f>
        <x:v>291</x:v>
      </x:c>
      <x:c r="I465" s="79">
        <x:f>SUM(I462:I464)</x:f>
        <x:v>152</x:v>
      </x:c>
      <x:c r="J465" s="79">
        <x:f>SUM(G465:I465)</x:f>
        <x:v>580</x:v>
      </x:c>
    </x:row>
    <x:row r="466" spans="1:10" ht="19.5" customHeight="1">
      <x:c r="A466" s="87"/>
      <x:c r="B466" s="88"/>
      <x:c r="C466" s="88"/>
      <x:c r="D466" s="88"/>
      <x:c r="E466" s="88"/>
      <x:c r="F466" s="89"/>
      <x:c r="G466" s="90"/>
      <x:c r="H466" s="90"/>
      <x:c r="I466" s="90"/>
      <x:c r="J466" s="90"/>
    </x:row>
    <x:row r="467" spans="1:10" ht="19.5" customHeight="1">
      <x:c r="A467" s="76" t="s">
        <x:v>997</x:v>
      </x:c>
      <x:c r="B467" s="77"/>
      <x:c r="C467" s="77"/>
      <x:c r="D467" s="77"/>
      <x:c r="E467" s="77"/>
      <x:c r="F467" s="78"/>
      <x:c r="G467" s="79"/>
      <x:c r="H467" s="79"/>
      <x:c r="I467" s="79"/>
      <x:c r="J467" s="79"/>
    </x:row>
    <x:row r="468" spans="1:10" ht="19.5" customHeight="1">
      <x:c r="A468" s="80" t="str">
        <x:f>A455</x:f>
        <x:v xml:space="preserve"> - 장비 : 트럭탑재형크레인 10톤</x:v>
      </x:c>
      <x:c r="B468" s="81"/>
      <x:c r="C468" s="81"/>
      <x:c r="D468" s="77" t="s">
        <x:v>934</x:v>
      </x:c>
      <x:c r="E468" s="81"/>
      <x:c r="F468" s="82"/>
      <x:c r="G468" s="79"/>
      <x:c r="H468" s="79"/>
      <x:c r="I468" s="79"/>
      <x:c r="J468" s="79"/>
    </x:row>
    <x:row r="469" spans="1:10" ht="19.5" customHeight="1">
      <x:c r="A469" s="76" t="s">
        <x:v>1027</x:v>
      </x:c>
      <x:c r="B469" s="77">
        <x:v>1250</x:v>
      </x:c>
      <x:c r="C469" s="77" t="s">
        <x:v>148</x:v>
      </x:c>
      <x:c r="D469" s="77"/>
      <x:c r="E469" s="77"/>
      <x:c r="F469" s="78"/>
      <x:c r="G469" s="79"/>
      <x:c r="H469" s="79"/>
      <x:c r="I469" s="79"/>
      <x:c r="J469" s="79"/>
    </x:row>
    <x:row r="470" spans="1:10" ht="19.5" customHeight="1">
      <x:c r="A470" s="76" t="s">
        <x:v>1223</x:v>
      </x:c>
      <x:c r="B470" s="77">
        <x:f>136*B469/6</x:f>
        <x:v>28333.333333333332</x:v>
      </x:c>
      <x:c r="C470" s="77" t="s">
        <x:v>316</x:v>
      </x:c>
      <x:c r="D470" s="81" t="s">
        <x:v>256</x:v>
      </x:c>
      <x:c r="E470" s="77">
        <x:f>ROUNDDOWN(B470/60,2)</x:f>
        <x:v>472.22000000000003</x:v>
      </x:c>
      <x:c r="F470" s="78" t="s">
        <x:v>252</x:v>
      </x:c>
      <x:c r="G470" s="79"/>
      <x:c r="H470" s="79"/>
      <x:c r="I470" s="79"/>
      <x:c r="J470" s="79"/>
    </x:row>
    <x:row r="471" spans="1:10" ht="19.5" customHeight="1">
      <x:c r="A471" s="76" t="s">
        <x:v>350</x:v>
      </x:c>
      <x:c r="B471" s="77"/>
      <x:c r="C471" s="77"/>
      <x:c r="D471" s="77" t="s">
        <x:v>256</x:v>
      </x:c>
      <x:c r="E471" s="77">
        <x:f>ROUNDDOWN(((10/30)+(10/35))*60,2)</x:f>
        <x:v>37.140000000000001</x:v>
      </x:c>
      <x:c r="F471" s="78" t="s">
        <x:v>252</x:v>
      </x:c>
      <x:c r="G471" s="79"/>
      <x:c r="H471" s="79"/>
      <x:c r="I471" s="79"/>
      <x:c r="J471" s="79"/>
    </x:row>
    <x:row r="472" spans="1:10" ht="19.5" customHeight="1">
      <x:c r="A472" s="76" t="s">
        <x:v>34</x:v>
      </x:c>
      <x:c r="B472" s="77">
        <x:f>E470</x:f>
        <x:v>472.22000000000003</x:v>
      </x:c>
      <x:c r="C472" s="77" t="s">
        <x:v>262</x:v>
      </x:c>
      <x:c r="D472" s="77">
        <x:f>E471</x:f>
        <x:v>37.140000000000001</x:v>
      </x:c>
      <x:c r="E472" s="77" t="s">
        <x:v>256</x:v>
      </x:c>
      <x:c r="F472" s="78">
        <x:f>SUM(B472,D472)</x:f>
        <x:v>509.36000000000001</x:v>
      </x:c>
      <x:c r="G472" s="79"/>
      <x:c r="H472" s="79"/>
      <x:c r="I472" s="79"/>
      <x:c r="J472" s="79"/>
    </x:row>
    <x:row r="473" spans="1:10" ht="19.5" customHeight="1">
      <x:c r="A473" s="76" t="s">
        <x:v>129</x:v>
      </x:c>
      <x:c r="B473" s="77"/>
      <x:c r="C473" s="77" t="s">
        <x:v>306</x:v>
      </x:c>
      <x:c r="D473" s="77">
        <x:f>B469</x:f>
        <x:v>1250</x:v>
      </x:c>
      <x:c r="E473" s="77" t="s">
        <x:v>294</x:v>
      </x:c>
      <x:c r="F473" s="78">
        <x:f>F472</x:f>
        <x:v>509.36000000000001</x:v>
      </x:c>
      <x:c r="G473" s="79"/>
      <x:c r="H473" s="79"/>
      <x:c r="I473" s="79"/>
      <x:c r="J473" s="79"/>
    </x:row>
    <x:row r="474" spans="1:10" ht="19.5" customHeight="1">
      <x:c r="A474" s="83" t="s">
        <x:v>256</x:v>
      </x:c>
      <x:c r="B474" s="77">
        <x:f>ROUNDDOWN(60*0.9*D473/F473,2)</x:f>
        <x:v>132.50999999999999</x:v>
      </x:c>
      <x:c r="C474" s="77"/>
      <x:c r="D474" s="77"/>
      <x:c r="E474" s="77"/>
      <x:c r="F474" s="78"/>
      <x:c r="G474" s="79"/>
      <x:c r="H474" s="79"/>
      <x:c r="I474" s="79"/>
      <x:c r="J474" s="79"/>
    </x:row>
    <x:row r="475" spans="1:10" ht="19.5" customHeight="1">
      <x:c r="A475" s="76" t="s">
        <x:v>741</x:v>
      </x:c>
      <x:c r="B475" s="84">
        <x:f>B462</x:f>
        <x:v>18750</x:v>
      </x:c>
      <x:c r="C475" s="77" t="s">
        <x:v>294</x:v>
      </x:c>
      <x:c r="D475" s="77">
        <x:f>B474</x:f>
        <x:v>132.50999999999999</x:v>
      </x:c>
      <x:c r="E475" s="77" t="s">
        <x:v>256</x:v>
      </x:c>
      <x:c r="F475" s="85">
        <x:f>INT(B475/D475)</x:f>
        <x:v>141</x:v>
      </x:c>
      <x:c r="G475" s="79">
        <x:f>F475</x:f>
        <x:v>141</x:v>
      </x:c>
      <x:c r="H475" s="79"/>
      <x:c r="I475" s="79"/>
      <x:c r="J475" s="79">
        <x:f>SUM(G475:I475)</x:f>
        <x:v>141</x:v>
      </x:c>
    </x:row>
    <x:row r="476" spans="1:10" ht="19.5" customHeight="1">
      <x:c r="A476" s="76" t="s">
        <x:v>738</x:v>
      </x:c>
      <x:c r="B476" s="84">
        <x:f>B463</x:f>
        <x:v>39645</x:v>
      </x:c>
      <x:c r="C476" s="77" t="s">
        <x:v>294</x:v>
      </x:c>
      <x:c r="D476" s="77">
        <x:f>D475</x:f>
        <x:v>132.50999999999999</x:v>
      </x:c>
      <x:c r="E476" s="77" t="s">
        <x:v>256</x:v>
      </x:c>
      <x:c r="F476" s="85">
        <x:f>INT(B476/D476)</x:f>
        <x:v>299</x:v>
      </x:c>
      <x:c r="G476" s="79"/>
      <x:c r="H476" s="79">
        <x:f>F476</x:f>
        <x:v>299</x:v>
      </x:c>
      <x:c r="I476" s="79"/>
      <x:c r="J476" s="79">
        <x:f>SUM(G476:I476)</x:f>
        <x:v>299</x:v>
      </x:c>
    </x:row>
    <x:row r="477" spans="1:10" ht="19.5" customHeight="1">
      <x:c r="A477" s="76" t="s">
        <x:v>722</x:v>
      </x:c>
      <x:c r="B477" s="84">
        <x:f>B464</x:f>
        <x:v>20758</x:v>
      </x:c>
      <x:c r="C477" s="77" t="s">
        <x:v>294</x:v>
      </x:c>
      <x:c r="D477" s="77">
        <x:f>D476</x:f>
        <x:v>132.50999999999999</x:v>
      </x:c>
      <x:c r="E477" s="77" t="s">
        <x:v>256</x:v>
      </x:c>
      <x:c r="F477" s="85">
        <x:f>INT(B477/D477)</x:f>
        <x:v>156</x:v>
      </x:c>
      <x:c r="G477" s="79"/>
      <x:c r="H477" s="79"/>
      <x:c r="I477" s="79">
        <x:f>F477</x:f>
        <x:v>156</x:v>
      </x:c>
      <x:c r="J477" s="79">
        <x:f>SUM(G477:I477)</x:f>
        <x:v>156</x:v>
      </x:c>
    </x:row>
    <x:row r="478" spans="1:10" ht="19.5" customHeight="1">
      <x:c r="A478" s="76" t="s">
        <x:v>384</x:v>
      </x:c>
      <x:c r="B478" s="77"/>
      <x:c r="C478" s="77"/>
      <x:c r="D478" s="77"/>
      <x:c r="E478" s="77"/>
      <x:c r="F478" s="78"/>
      <x:c r="G478" s="79">
        <x:f>SUM(G475:G477)</x:f>
        <x:v>141</x:v>
      </x:c>
      <x:c r="H478" s="79">
        <x:f>SUM(H475:H477)</x:f>
        <x:v>299</x:v>
      </x:c>
      <x:c r="I478" s="79">
        <x:f>SUM(I475:I477)</x:f>
        <x:v>156</x:v>
      </x:c>
      <x:c r="J478" s="79">
        <x:f>SUM(G478:I478)</x:f>
        <x:v>596</x:v>
      </x:c>
    </x:row>
    <x:row r="479" spans="1:10" ht="19.5" customHeight="1">
      <x:c r="A479" s="87"/>
      <x:c r="B479" s="88"/>
      <x:c r="C479" s="88"/>
      <x:c r="D479" s="88"/>
      <x:c r="E479" s="88"/>
      <x:c r="F479" s="89"/>
      <x:c r="G479" s="90"/>
      <x:c r="H479" s="90"/>
      <x:c r="I479" s="90"/>
      <x:c r="J479" s="90"/>
    </x:row>
    <x:row r="480" spans="1:10" ht="19.5" customHeight="1">
      <x:c r="A480" s="76" t="s">
        <x:v>1403</x:v>
      </x:c>
      <x:c r="B480" s="77"/>
      <x:c r="C480" s="77"/>
      <x:c r="D480" s="77"/>
      <x:c r="E480" s="77"/>
      <x:c r="F480" s="78"/>
      <x:c r="G480" s="79"/>
      <x:c r="H480" s="79"/>
      <x:c r="I480" s="79"/>
      <x:c r="J480" s="79"/>
    </x:row>
    <x:row r="481" spans="1:10" ht="19.5" customHeight="1">
      <x:c r="A481" s="80" t="str">
        <x:f>A468</x:f>
        <x:v xml:space="preserve"> - 장비 : 트럭탑재형크레인 10톤</x:v>
      </x:c>
      <x:c r="B481" s="81"/>
      <x:c r="C481" s="81"/>
      <x:c r="D481" s="77" t="s">
        <x:v>934</x:v>
      </x:c>
      <x:c r="E481" s="81"/>
      <x:c r="F481" s="82"/>
      <x:c r="G481" s="79"/>
      <x:c r="H481" s="79"/>
      <x:c r="I481" s="79"/>
      <x:c r="J481" s="79"/>
    </x:row>
    <x:row r="482" spans="1:10" ht="19.5" customHeight="1">
      <x:c r="A482" s="76" t="s">
        <x:v>1027</x:v>
      </x:c>
      <x:c r="B482" s="77">
        <x:v>625</x:v>
      </x:c>
      <x:c r="C482" s="77" t="s">
        <x:v>148</x:v>
      </x:c>
      <x:c r="D482" s="77"/>
      <x:c r="E482" s="77"/>
      <x:c r="F482" s="78"/>
      <x:c r="G482" s="79"/>
      <x:c r="H482" s="79"/>
      <x:c r="I482" s="79"/>
      <x:c r="J482" s="79"/>
    </x:row>
    <x:row r="483" spans="1:10" ht="19.5" customHeight="1">
      <x:c r="A483" s="76" t="s">
        <x:v>1223</x:v>
      </x:c>
      <x:c r="B483" s="77">
        <x:f>166*B482/4</x:f>
        <x:v>25937.5</x:v>
      </x:c>
      <x:c r="C483" s="77" t="s">
        <x:v>316</x:v>
      </x:c>
      <x:c r="D483" s="81" t="s">
        <x:v>256</x:v>
      </x:c>
      <x:c r="E483" s="77">
        <x:f>ROUNDDOWN(B483/60,2)</x:f>
        <x:v>432.29000000000002</x:v>
      </x:c>
      <x:c r="F483" s="78" t="s">
        <x:v>252</x:v>
      </x:c>
      <x:c r="G483" s="79"/>
      <x:c r="H483" s="79"/>
      <x:c r="I483" s="79"/>
      <x:c r="J483" s="79"/>
    </x:row>
    <x:row r="484" spans="1:10" ht="19.5" customHeight="1">
      <x:c r="A484" s="76" t="s">
        <x:v>350</x:v>
      </x:c>
      <x:c r="B484" s="77"/>
      <x:c r="C484" s="77"/>
      <x:c r="D484" s="77" t="s">
        <x:v>256</x:v>
      </x:c>
      <x:c r="E484" s="77">
        <x:f>ROUNDDOWN(((10/30)+(10/35))*60,2)</x:f>
        <x:v>37.140000000000001</x:v>
      </x:c>
      <x:c r="F484" s="78" t="s">
        <x:v>252</x:v>
      </x:c>
      <x:c r="G484" s="79"/>
      <x:c r="H484" s="79"/>
      <x:c r="I484" s="79"/>
      <x:c r="J484" s="79"/>
    </x:row>
    <x:row r="485" spans="1:10" ht="19.5" customHeight="1">
      <x:c r="A485" s="76" t="s">
        <x:v>34</x:v>
      </x:c>
      <x:c r="B485" s="77">
        <x:f>E483</x:f>
        <x:v>432.29000000000002</x:v>
      </x:c>
      <x:c r="C485" s="77" t="s">
        <x:v>262</x:v>
      </x:c>
      <x:c r="D485" s="77">
        <x:f>E484</x:f>
        <x:v>37.140000000000001</x:v>
      </x:c>
      <x:c r="E485" s="77" t="s">
        <x:v>256</x:v>
      </x:c>
      <x:c r="F485" s="78">
        <x:f>SUM(B485,D485)</x:f>
        <x:v>469.43000000000001</x:v>
      </x:c>
      <x:c r="G485" s="79"/>
      <x:c r="H485" s="79"/>
      <x:c r="I485" s="79"/>
      <x:c r="J485" s="79"/>
    </x:row>
    <x:row r="486" spans="1:10" ht="19.5" customHeight="1">
      <x:c r="A486" s="76" t="s">
        <x:v>129</x:v>
      </x:c>
      <x:c r="B486" s="77"/>
      <x:c r="C486" s="77" t="s">
        <x:v>306</x:v>
      </x:c>
      <x:c r="D486" s="77">
        <x:f>B482</x:f>
        <x:v>625</x:v>
      </x:c>
      <x:c r="E486" s="77" t="s">
        <x:v>294</x:v>
      </x:c>
      <x:c r="F486" s="78">
        <x:f>F485</x:f>
        <x:v>469.43000000000001</x:v>
      </x:c>
      <x:c r="G486" s="79"/>
      <x:c r="H486" s="79"/>
      <x:c r="I486" s="79"/>
      <x:c r="J486" s="79"/>
    </x:row>
    <x:row r="487" spans="1:10" ht="19.5" customHeight="1">
      <x:c r="A487" s="83" t="s">
        <x:v>256</x:v>
      </x:c>
      <x:c r="B487" s="77">
        <x:f>ROUNDDOWN(60*0.9*D486/F486,2)</x:f>
        <x:v>71.890000000000001</x:v>
      </x:c>
      <x:c r="C487" s="77"/>
      <x:c r="D487" s="77"/>
      <x:c r="E487" s="77"/>
      <x:c r="F487" s="78"/>
      <x:c r="G487" s="79"/>
      <x:c r="H487" s="79"/>
      <x:c r="I487" s="79"/>
      <x:c r="J487" s="79"/>
    </x:row>
    <x:row r="488" spans="1:10" ht="19.5" customHeight="1">
      <x:c r="A488" s="76" t="s">
        <x:v>741</x:v>
      </x:c>
      <x:c r="B488" s="84">
        <x:f>B475</x:f>
        <x:v>18750</x:v>
      </x:c>
      <x:c r="C488" s="77" t="s">
        <x:v>294</x:v>
      </x:c>
      <x:c r="D488" s="77">
        <x:f>B487</x:f>
        <x:v>71.890000000000001</x:v>
      </x:c>
      <x:c r="E488" s="77" t="s">
        <x:v>256</x:v>
      </x:c>
      <x:c r="F488" s="85">
        <x:f>INT(B488/D488)</x:f>
        <x:v>260</x:v>
      </x:c>
      <x:c r="G488" s="79">
        <x:f>F488</x:f>
        <x:v>260</x:v>
      </x:c>
      <x:c r="H488" s="79"/>
      <x:c r="I488" s="79"/>
      <x:c r="J488" s="79">
        <x:f>SUM(G488:I488)</x:f>
        <x:v>260</x:v>
      </x:c>
    </x:row>
    <x:row r="489" spans="1:10" ht="19.5" customHeight="1">
      <x:c r="A489" s="76" t="s">
        <x:v>738</x:v>
      </x:c>
      <x:c r="B489" s="84">
        <x:f>B476</x:f>
        <x:v>39645</x:v>
      </x:c>
      <x:c r="C489" s="77" t="s">
        <x:v>294</x:v>
      </x:c>
      <x:c r="D489" s="77">
        <x:f>D488</x:f>
        <x:v>71.890000000000001</x:v>
      </x:c>
      <x:c r="E489" s="77" t="s">
        <x:v>256</x:v>
      </x:c>
      <x:c r="F489" s="85">
        <x:f>INT(B489/D489)</x:f>
        <x:v>551</x:v>
      </x:c>
      <x:c r="G489" s="79"/>
      <x:c r="H489" s="79">
        <x:f>F489</x:f>
        <x:v>551</x:v>
      </x:c>
      <x:c r="I489" s="79"/>
      <x:c r="J489" s="79">
        <x:f>SUM(G489:I489)</x:f>
        <x:v>551</x:v>
      </x:c>
    </x:row>
    <x:row r="490" spans="1:10" ht="19.5" customHeight="1">
      <x:c r="A490" s="76" t="s">
        <x:v>722</x:v>
      </x:c>
      <x:c r="B490" s="84">
        <x:f>B477</x:f>
        <x:v>20758</x:v>
      </x:c>
      <x:c r="C490" s="77" t="s">
        <x:v>294</x:v>
      </x:c>
      <x:c r="D490" s="77">
        <x:f>D489</x:f>
        <x:v>71.890000000000001</x:v>
      </x:c>
      <x:c r="E490" s="77" t="s">
        <x:v>256</x:v>
      </x:c>
      <x:c r="F490" s="85">
        <x:f>INT(B490/D490)</x:f>
        <x:v>288</x:v>
      </x:c>
      <x:c r="G490" s="79"/>
      <x:c r="H490" s="79"/>
      <x:c r="I490" s="79">
        <x:f>F490</x:f>
        <x:v>288</x:v>
      </x:c>
      <x:c r="J490" s="79">
        <x:f>SUM(G490:I490)</x:f>
        <x:v>288</x:v>
      </x:c>
    </x:row>
    <x:row r="491" spans="1:10" ht="19.5" customHeight="1">
      <x:c r="A491" s="76" t="s">
        <x:v>384</x:v>
      </x:c>
      <x:c r="B491" s="77"/>
      <x:c r="C491" s="77"/>
      <x:c r="D491" s="77"/>
      <x:c r="E491" s="77"/>
      <x:c r="F491" s="78"/>
      <x:c r="G491" s="79">
        <x:f>SUM(G488:G490)</x:f>
        <x:v>260</x:v>
      </x:c>
      <x:c r="H491" s="79">
        <x:f>SUM(H488:H490)</x:f>
        <x:v>551</x:v>
      </x:c>
      <x:c r="I491" s="79">
        <x:f>SUM(I488:I490)</x:f>
        <x:v>288</x:v>
      </x:c>
      <x:c r="J491" s="79">
        <x:f>SUM(G491:I491)</x:f>
        <x:v>1099</x:v>
      </x:c>
    </x:row>
    <x:row r="492" spans="1:10" ht="19.5" customHeight="1">
      <x:c r="A492" s="87"/>
      <x:c r="B492" s="88"/>
      <x:c r="C492" s="88"/>
      <x:c r="D492" s="88"/>
      <x:c r="E492" s="88"/>
      <x:c r="F492" s="89"/>
      <x:c r="G492" s="90"/>
      <x:c r="H492" s="90"/>
      <x:c r="I492" s="90"/>
      <x:c r="J492" s="90"/>
    </x:row>
    <x:row r="493" spans="1:10" ht="19.5" customHeight="1">
      <x:c r="A493" s="76" t="s">
        <x:v>1008</x:v>
      </x:c>
      <x:c r="B493" s="77"/>
      <x:c r="C493" s="77"/>
      <x:c r="D493" s="77"/>
      <x:c r="E493" s="77"/>
      <x:c r="F493" s="78"/>
      <x:c r="G493" s="79"/>
      <x:c r="H493" s="79"/>
      <x:c r="I493" s="79"/>
      <x:c r="J493" s="79"/>
    </x:row>
    <x:row r="494" spans="1:10" ht="19.5" customHeight="1">
      <x:c r="A494" s="80" t="str">
        <x:f>A481</x:f>
        <x:v xml:space="preserve"> - 장비 : 트럭탑재형크레인 10톤</x:v>
      </x:c>
      <x:c r="B494" s="81"/>
      <x:c r="C494" s="81"/>
      <x:c r="D494" s="77" t="s">
        <x:v>934</x:v>
      </x:c>
      <x:c r="E494" s="81"/>
      <x:c r="F494" s="82"/>
      <x:c r="G494" s="79"/>
      <x:c r="H494" s="79"/>
      <x:c r="I494" s="79"/>
      <x:c r="J494" s="79"/>
    </x:row>
    <x:row r="495" spans="1:10" ht="19.5" customHeight="1">
      <x:c r="A495" s="76" t="s">
        <x:v>1027</x:v>
      </x:c>
      <x:c r="B495" s="77">
        <x:v>394</x:v>
      </x:c>
      <x:c r="C495" s="77" t="s">
        <x:v>148</x:v>
      </x:c>
      <x:c r="D495" s="77"/>
      <x:c r="E495" s="77"/>
      <x:c r="F495" s="78"/>
      <x:c r="G495" s="79"/>
      <x:c r="H495" s="79"/>
      <x:c r="I495" s="79"/>
      <x:c r="J495" s="79"/>
    </x:row>
    <x:row r="496" spans="1:10" ht="19.5" customHeight="1">
      <x:c r="A496" s="76" t="s">
        <x:v>1223</x:v>
      </x:c>
      <x:c r="B496" s="77">
        <x:f>166*B495/2</x:f>
        <x:v>32702</x:v>
      </x:c>
      <x:c r="C496" s="77" t="s">
        <x:v>316</x:v>
      </x:c>
      <x:c r="D496" s="81" t="s">
        <x:v>256</x:v>
      </x:c>
      <x:c r="E496" s="77">
        <x:f>ROUNDDOWN(B496/60,2)</x:f>
        <x:v>545.02999999999997</x:v>
      </x:c>
      <x:c r="F496" s="78" t="s">
        <x:v>252</x:v>
      </x:c>
      <x:c r="G496" s="79"/>
      <x:c r="H496" s="79"/>
      <x:c r="I496" s="79"/>
      <x:c r="J496" s="79"/>
    </x:row>
    <x:row r="497" spans="1:10" ht="19.5" customHeight="1">
      <x:c r="A497" s="76" t="s">
        <x:v>350</x:v>
      </x:c>
      <x:c r="B497" s="77"/>
      <x:c r="C497" s="77"/>
      <x:c r="D497" s="77" t="s">
        <x:v>256</x:v>
      </x:c>
      <x:c r="E497" s="77">
        <x:f>ROUNDDOWN(((10/30)+(10/35))*60,2)</x:f>
        <x:v>37.140000000000001</x:v>
      </x:c>
      <x:c r="F497" s="78" t="s">
        <x:v>252</x:v>
      </x:c>
      <x:c r="G497" s="79"/>
      <x:c r="H497" s="79"/>
      <x:c r="I497" s="79"/>
      <x:c r="J497" s="79"/>
    </x:row>
    <x:row r="498" spans="1:10" ht="19.5" customHeight="1">
      <x:c r="A498" s="76" t="s">
        <x:v>34</x:v>
      </x:c>
      <x:c r="B498" s="77">
        <x:f>E496</x:f>
        <x:v>545.02999999999997</x:v>
      </x:c>
      <x:c r="C498" s="77" t="s">
        <x:v>262</x:v>
      </x:c>
      <x:c r="D498" s="77">
        <x:f>E497</x:f>
        <x:v>37.140000000000001</x:v>
      </x:c>
      <x:c r="E498" s="77" t="s">
        <x:v>256</x:v>
      </x:c>
      <x:c r="F498" s="78">
        <x:f>SUM(B498,D498)</x:f>
        <x:v>582.16999999999996</x:v>
      </x:c>
      <x:c r="G498" s="79"/>
      <x:c r="H498" s="79"/>
      <x:c r="I498" s="79"/>
      <x:c r="J498" s="79"/>
    </x:row>
    <x:row r="499" spans="1:10" ht="19.5" customHeight="1">
      <x:c r="A499" s="76" t="s">
        <x:v>129</x:v>
      </x:c>
      <x:c r="B499" s="77"/>
      <x:c r="C499" s="77" t="s">
        <x:v>306</x:v>
      </x:c>
      <x:c r="D499" s="77">
        <x:f>B495</x:f>
        <x:v>394</x:v>
      </x:c>
      <x:c r="E499" s="77" t="s">
        <x:v>294</x:v>
      </x:c>
      <x:c r="F499" s="78">
        <x:f>F498</x:f>
        <x:v>582.16999999999996</x:v>
      </x:c>
      <x:c r="G499" s="79"/>
      <x:c r="H499" s="79"/>
      <x:c r="I499" s="79"/>
      <x:c r="J499" s="79"/>
    </x:row>
    <x:row r="500" spans="1:10" ht="19.5" customHeight="1">
      <x:c r="A500" s="83" t="s">
        <x:v>256</x:v>
      </x:c>
      <x:c r="B500" s="77">
        <x:f>ROUNDDOWN(60*0.9*D499/F499,2)</x:f>
        <x:v>36.539999999999999</x:v>
      </x:c>
      <x:c r="C500" s="77"/>
      <x:c r="D500" s="77"/>
      <x:c r="E500" s="77"/>
      <x:c r="F500" s="78"/>
      <x:c r="G500" s="79"/>
      <x:c r="H500" s="79"/>
      <x:c r="I500" s="79"/>
      <x:c r="J500" s="79"/>
    </x:row>
    <x:row r="501" spans="1:10" ht="19.5" customHeight="1">
      <x:c r="A501" s="76" t="s">
        <x:v>741</x:v>
      </x:c>
      <x:c r="B501" s="84">
        <x:f>B488</x:f>
        <x:v>18750</x:v>
      </x:c>
      <x:c r="C501" s="77" t="s">
        <x:v>294</x:v>
      </x:c>
      <x:c r="D501" s="77">
        <x:f>B500</x:f>
        <x:v>36.539999999999999</x:v>
      </x:c>
      <x:c r="E501" s="77" t="s">
        <x:v>256</x:v>
      </x:c>
      <x:c r="F501" s="85">
        <x:f>INT(B501/D501)</x:f>
        <x:v>513</x:v>
      </x:c>
      <x:c r="G501" s="79">
        <x:f>F501</x:f>
        <x:v>513</x:v>
      </x:c>
      <x:c r="H501" s="79"/>
      <x:c r="I501" s="79"/>
      <x:c r="J501" s="79">
        <x:f>SUM(G501:I501)</x:f>
        <x:v>513</x:v>
      </x:c>
    </x:row>
    <x:row r="502" spans="1:10" ht="19.5" customHeight="1">
      <x:c r="A502" s="76" t="s">
        <x:v>738</x:v>
      </x:c>
      <x:c r="B502" s="84">
        <x:f>B489</x:f>
        <x:v>39645</x:v>
      </x:c>
      <x:c r="C502" s="77" t="s">
        <x:v>294</x:v>
      </x:c>
      <x:c r="D502" s="77">
        <x:f>D501</x:f>
        <x:v>36.539999999999999</x:v>
      </x:c>
      <x:c r="E502" s="77" t="s">
        <x:v>256</x:v>
      </x:c>
      <x:c r="F502" s="85">
        <x:f>INT(B502/D502)</x:f>
        <x:v>1084</x:v>
      </x:c>
      <x:c r="G502" s="79"/>
      <x:c r="H502" s="79">
        <x:f>F502</x:f>
        <x:v>1084</x:v>
      </x:c>
      <x:c r="I502" s="79"/>
      <x:c r="J502" s="79">
        <x:f>SUM(G502:I502)</x:f>
        <x:v>1084</x:v>
      </x:c>
    </x:row>
    <x:row r="503" spans="1:10" ht="19.5" customHeight="1">
      <x:c r="A503" s="76" t="s">
        <x:v>722</x:v>
      </x:c>
      <x:c r="B503" s="84">
        <x:f>B490</x:f>
        <x:v>20758</x:v>
      </x:c>
      <x:c r="C503" s="77" t="s">
        <x:v>294</x:v>
      </x:c>
      <x:c r="D503" s="77">
        <x:f>D502</x:f>
        <x:v>36.539999999999999</x:v>
      </x:c>
      <x:c r="E503" s="77" t="s">
        <x:v>256</x:v>
      </x:c>
      <x:c r="F503" s="85">
        <x:f>INT(B503/D503)</x:f>
        <x:v>568</x:v>
      </x:c>
      <x:c r="G503" s="79"/>
      <x:c r="H503" s="79"/>
      <x:c r="I503" s="79">
        <x:f>F503</x:f>
        <x:v>568</x:v>
      </x:c>
      <x:c r="J503" s="79">
        <x:f>SUM(G503:I503)</x:f>
        <x:v>568</x:v>
      </x:c>
    </x:row>
    <x:row r="504" spans="1:10" ht="19.5" customHeight="1">
      <x:c r="A504" s="76" t="s">
        <x:v>384</x:v>
      </x:c>
      <x:c r="B504" s="77"/>
      <x:c r="C504" s="77"/>
      <x:c r="D504" s="77"/>
      <x:c r="E504" s="77"/>
      <x:c r="F504" s="78"/>
      <x:c r="G504" s="79">
        <x:f>SUM(G501:G503)</x:f>
        <x:v>513</x:v>
      </x:c>
      <x:c r="H504" s="79">
        <x:f>SUM(H501:H503)</x:f>
        <x:v>1084</x:v>
      </x:c>
      <x:c r="I504" s="79">
        <x:f>SUM(I501:I503)</x:f>
        <x:v>568</x:v>
      </x:c>
      <x:c r="J504" s="79">
        <x:f>SUM(G504:I504)</x:f>
        <x:v>2165</x:v>
      </x:c>
    </x:row>
    <x:row r="505" spans="1:10" ht="19.5" customHeight="1">
      <x:c r="A505" s="87"/>
      <x:c r="B505" s="88"/>
      <x:c r="C505" s="88"/>
      <x:c r="D505" s="88"/>
      <x:c r="E505" s="88"/>
      <x:c r="F505" s="89"/>
      <x:c r="G505" s="90"/>
      <x:c r="H505" s="90"/>
      <x:c r="I505" s="90"/>
      <x:c r="J505" s="90"/>
    </x:row>
    <x:row r="506" spans="1:10" ht="19.5" customHeight="1">
      <x:c r="A506" s="76" t="s">
        <x:v>929</x:v>
      </x:c>
      <x:c r="B506" s="77"/>
      <x:c r="C506" s="77"/>
      <x:c r="D506" s="77"/>
      <x:c r="E506" s="77"/>
      <x:c r="F506" s="78"/>
      <x:c r="G506" s="79"/>
      <x:c r="H506" s="79"/>
      <x:c r="I506" s="79"/>
      <x:c r="J506" s="79"/>
    </x:row>
    <x:row r="507" spans="1:10" ht="19.5" customHeight="1">
      <x:c r="A507" s="80" t="str">
        <x:f>A494</x:f>
        <x:v xml:space="preserve"> - 장비 : 트럭탑재형크레인 10톤</x:v>
      </x:c>
      <x:c r="B507" s="81"/>
      <x:c r="C507" s="81"/>
      <x:c r="D507" s="77" t="s">
        <x:v>934</x:v>
      </x:c>
      <x:c r="E507" s="81"/>
      <x:c r="F507" s="82"/>
      <x:c r="G507" s="79"/>
      <x:c r="H507" s="79"/>
      <x:c r="I507" s="79"/>
      <x:c r="J507" s="79"/>
    </x:row>
    <x:row r="508" spans="1:10" ht="19.5" customHeight="1">
      <x:c r="A508" s="76" t="s">
        <x:v>1027</x:v>
      </x:c>
      <x:c r="B508" s="77">
        <x:v>5000</x:v>
      </x:c>
      <x:c r="C508" s="77" t="s">
        <x:v>148</x:v>
      </x:c>
      <x:c r="D508" s="77"/>
      <x:c r="E508" s="77"/>
      <x:c r="F508" s="78"/>
      <x:c r="G508" s="79"/>
      <x:c r="H508" s="79"/>
      <x:c r="I508" s="79"/>
      <x:c r="J508" s="79"/>
    </x:row>
    <x:row r="509" spans="1:10" ht="19.5" customHeight="1">
      <x:c r="A509" s="76" t="s">
        <x:v>1223</x:v>
      </x:c>
      <x:c r="B509" s="77">
        <x:f>38*B508/6</x:f>
        <x:v>31666.666666666668</x:v>
      </x:c>
      <x:c r="C509" s="77" t="s">
        <x:v>316</x:v>
      </x:c>
      <x:c r="D509" s="81" t="s">
        <x:v>256</x:v>
      </x:c>
      <x:c r="E509" s="77">
        <x:f>ROUNDDOWN(B509/60,2)</x:f>
        <x:v>527.76999999999998</x:v>
      </x:c>
      <x:c r="F509" s="78" t="s">
        <x:v>252</x:v>
      </x:c>
      <x:c r="G509" s="79"/>
      <x:c r="H509" s="79"/>
      <x:c r="I509" s="79"/>
      <x:c r="J509" s="79"/>
    </x:row>
    <x:row r="510" spans="1:10" ht="19.5" customHeight="1">
      <x:c r="A510" s="76" t="s">
        <x:v>350</x:v>
      </x:c>
      <x:c r="B510" s="77"/>
      <x:c r="C510" s="77"/>
      <x:c r="D510" s="77" t="s">
        <x:v>256</x:v>
      </x:c>
      <x:c r="E510" s="77">
        <x:f>ROUNDDOWN(((10/30)+(10/35))*60,2)</x:f>
        <x:v>37.140000000000001</x:v>
      </x:c>
      <x:c r="F510" s="78" t="s">
        <x:v>252</x:v>
      </x:c>
      <x:c r="G510" s="79"/>
      <x:c r="H510" s="79"/>
      <x:c r="I510" s="79"/>
      <x:c r="J510" s="79"/>
    </x:row>
    <x:row r="511" spans="1:10" ht="19.5" customHeight="1">
      <x:c r="A511" s="76" t="s">
        <x:v>34</x:v>
      </x:c>
      <x:c r="B511" s="77">
        <x:f>E509</x:f>
        <x:v>527.76999999999998</x:v>
      </x:c>
      <x:c r="C511" s="77" t="s">
        <x:v>262</x:v>
      </x:c>
      <x:c r="D511" s="77">
        <x:f>E510</x:f>
        <x:v>37.140000000000001</x:v>
      </x:c>
      <x:c r="E511" s="77" t="s">
        <x:v>256</x:v>
      </x:c>
      <x:c r="F511" s="78">
        <x:f>SUM(B511,D511)</x:f>
        <x:v>564.90999999999997</x:v>
      </x:c>
      <x:c r="G511" s="79"/>
      <x:c r="H511" s="79"/>
      <x:c r="I511" s="79"/>
      <x:c r="J511" s="79"/>
    </x:row>
    <x:row r="512" spans="1:10" ht="19.5" customHeight="1">
      <x:c r="A512" s="76" t="s">
        <x:v>129</x:v>
      </x:c>
      <x:c r="B512" s="77"/>
      <x:c r="C512" s="77" t="s">
        <x:v>306</x:v>
      </x:c>
      <x:c r="D512" s="77">
        <x:f>B508</x:f>
        <x:v>5000</x:v>
      </x:c>
      <x:c r="E512" s="77" t="s">
        <x:v>294</x:v>
      </x:c>
      <x:c r="F512" s="78">
        <x:f>F511</x:f>
        <x:v>564.90999999999997</x:v>
      </x:c>
      <x:c r="G512" s="79"/>
      <x:c r="H512" s="79"/>
      <x:c r="I512" s="79"/>
      <x:c r="J512" s="79"/>
    </x:row>
    <x:row r="513" spans="1:10" ht="19.5" customHeight="1">
      <x:c r="A513" s="83" t="s">
        <x:v>256</x:v>
      </x:c>
      <x:c r="B513" s="77">
        <x:f>ROUNDDOWN(60*0.9*D512/F512,2)</x:f>
        <x:v>477.94999999999999</x:v>
      </x:c>
      <x:c r="C513" s="77"/>
      <x:c r="D513" s="77"/>
      <x:c r="E513" s="77"/>
      <x:c r="F513" s="78"/>
      <x:c r="G513" s="79"/>
      <x:c r="H513" s="79"/>
      <x:c r="I513" s="79"/>
      <x:c r="J513" s="79"/>
    </x:row>
    <x:row r="514" spans="1:10" ht="19.5" customHeight="1">
      <x:c r="A514" s="76" t="s">
        <x:v>741</x:v>
      </x:c>
      <x:c r="B514" s="84">
        <x:f>건설기계목록!E14</x:f>
        <x:v>18750</x:v>
      </x:c>
      <x:c r="C514" s="77" t="s">
        <x:v>294</x:v>
      </x:c>
      <x:c r="D514" s="77">
        <x:f>B513</x:f>
        <x:v>477.94999999999999</x:v>
      </x:c>
      <x:c r="E514" s="77" t="s">
        <x:v>256</x:v>
      </x:c>
      <x:c r="F514" s="85">
        <x:f>INT(B514/D514)</x:f>
        <x:v>39</x:v>
      </x:c>
      <x:c r="G514" s="79">
        <x:f>F514</x:f>
        <x:v>39</x:v>
      </x:c>
      <x:c r="H514" s="79"/>
      <x:c r="I514" s="79"/>
      <x:c r="J514" s="79">
        <x:f>SUM(G514:I514)</x:f>
        <x:v>39</x:v>
      </x:c>
    </x:row>
    <x:row r="515" spans="1:10" ht="19.5" customHeight="1">
      <x:c r="A515" s="76" t="s">
        <x:v>738</x:v>
      </x:c>
      <x:c r="B515" s="84">
        <x:f>건설기계목록!F14</x:f>
        <x:v>39645</x:v>
      </x:c>
      <x:c r="C515" s="77" t="s">
        <x:v>294</x:v>
      </x:c>
      <x:c r="D515" s="77">
        <x:f>D514</x:f>
        <x:v>477.94999999999999</x:v>
      </x:c>
      <x:c r="E515" s="77" t="s">
        <x:v>256</x:v>
      </x:c>
      <x:c r="F515" s="85">
        <x:f>INT(B515/D515)</x:f>
        <x:v>82</x:v>
      </x:c>
      <x:c r="G515" s="79"/>
      <x:c r="H515" s="79">
        <x:f>F515</x:f>
        <x:v>82</x:v>
      </x:c>
      <x:c r="I515" s="79"/>
      <x:c r="J515" s="79">
        <x:f>SUM(G515:I515)</x:f>
        <x:v>82</x:v>
      </x:c>
    </x:row>
    <x:row r="516" spans="1:10" ht="19.5" customHeight="1">
      <x:c r="A516" s="76" t="s">
        <x:v>722</x:v>
      </x:c>
      <x:c r="B516" s="84">
        <x:f>건설기계목록!G14</x:f>
        <x:v>20758</x:v>
      </x:c>
      <x:c r="C516" s="77" t="s">
        <x:v>294</x:v>
      </x:c>
      <x:c r="D516" s="77">
        <x:f>D515</x:f>
        <x:v>477.94999999999999</x:v>
      </x:c>
      <x:c r="E516" s="77" t="s">
        <x:v>256</x:v>
      </x:c>
      <x:c r="F516" s="85">
        <x:f>INT(B516/D516)</x:f>
        <x:v>43</x:v>
      </x:c>
      <x:c r="G516" s="79"/>
      <x:c r="H516" s="79"/>
      <x:c r="I516" s="79">
        <x:f>F516</x:f>
        <x:v>43</x:v>
      </x:c>
      <x:c r="J516" s="79">
        <x:f>SUM(G516:I516)</x:f>
        <x:v>43</x:v>
      </x:c>
    </x:row>
    <x:row r="517" spans="1:10" ht="19.5" customHeight="1">
      <x:c r="A517" s="76" t="s">
        <x:v>384</x:v>
      </x:c>
      <x:c r="B517" s="77"/>
      <x:c r="C517" s="77"/>
      <x:c r="D517" s="77"/>
      <x:c r="E517" s="77"/>
      <x:c r="F517" s="78"/>
      <x:c r="G517" s="79">
        <x:f>SUM(G514:G516)</x:f>
        <x:v>39</x:v>
      </x:c>
      <x:c r="H517" s="79">
        <x:f>SUM(H514:H516)</x:f>
        <x:v>82</x:v>
      </x:c>
      <x:c r="I517" s="79">
        <x:f>SUM(I514:I516)</x:f>
        <x:v>43</x:v>
      </x:c>
      <x:c r="J517" s="79">
        <x:f>SUM(G517:I517)</x:f>
        <x:v>164</x:v>
      </x:c>
    </x:row>
    <x:row r="518" spans="1:10" ht="19.5" customHeight="1">
      <x:c r="A518" s="87"/>
      <x:c r="B518" s="88"/>
      <x:c r="C518" s="88"/>
      <x:c r="D518" s="88"/>
      <x:c r="E518" s="88"/>
      <x:c r="F518" s="89"/>
      <x:c r="G518" s="90"/>
      <x:c r="H518" s="90"/>
      <x:c r="I518" s="90"/>
      <x:c r="J518" s="90"/>
    </x:row>
  </x:sheetData>
  <x:mergeCells count="1">
    <x:mergeCell ref="A1:F1"/>
  </x:mergeCells>
  <x:pageMargins left="0.7086111307144165" right="0.7086111307144165" top="0.90541666746139526" bottom="0.47236111760139465" header="0.55097222328186035" footer="0.19666667282581329"/>
  <x:pageSetup paperSize="9" scale="92" firstPageNumber="1" fitToWidth="1" fitToHeight="1" orientation="landscape" usePrinterDefaults="1" blackAndWhite="0" draft="0" useFirstPageNumber="0" horizontalDpi="600" verticalDpi="600" copies="1"/>
  <x:headerFooter>
    <x:oddHeader>&amp;C&amp;"한컴바탕,Bold"&amp;18기 계 단 가 산 출 근 거</x:oddHeader>
    <x:oddFooter>&amp;C&amp;"돋움,Regular"&amp;P</x:oddFooter>
  </x:headerFooter>
  <x:rowBreaks count="11" manualBreakCount="11">
    <x:brk id="21" min="0" max="1048575" man="1" pt="0"/>
    <x:brk id="41" min="0" max="1048575" man="1" pt="0"/>
    <x:brk id="61" min="0" max="1048575" man="1" pt="0"/>
    <x:brk id="81" min="0" max="1048575" man="1" pt="0"/>
    <x:brk id="101" min="0" max="1048575" man="1" pt="0"/>
    <x:brk id="121" min="0" max="1048575" man="1" pt="0"/>
    <x:brk id="141" min="0" max="1048575" man="1" pt="0"/>
    <x:brk id="161" min="0" max="1048575" man="1" pt="0"/>
    <x:brk id="181" min="0" max="1048575" man="1" pt="0"/>
    <x:brk id="221" min="0" max="1048575" man="1" pt="0"/>
    <x:brk id="247" min="0" max="1048575" man="1" pt="0"/>
  </x:rowBreaks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>
    <x:tabColor rgb="ffff0000"/>
  </x:sheetPr>
  <x:dimension ref="A1:J18"/>
  <x:sheetViews>
    <x:sheetView view="pageBreakPreview" topLeftCell="A1" zoomScaleNormal="100" zoomScaleSheetLayoutView="100" workbookViewId="0">
      <x:selection activeCell="E159" activeCellId="0" sqref="E159:E159"/>
    </x:sheetView>
  </x:sheetViews>
  <x:sheetFormatPr defaultColWidth="9" defaultRowHeight="13.5"/>
  <x:cols>
    <x:col min="1" max="1" width="12.75" style="3" customWidth="1"/>
    <x:col min="2" max="2" width="11.875" style="10" customWidth="1"/>
    <x:col min="3" max="3" width="11.875" style="3" customWidth="1"/>
    <x:col min="4" max="4" width="11.875" style="10" customWidth="1"/>
    <x:col min="5" max="5" width="11.875" style="9" customWidth="1"/>
    <x:col min="6" max="6" width="11.875" style="10" customWidth="1"/>
    <x:col min="7" max="7" width="12.5" style="9" customWidth="1"/>
    <x:col min="8" max="8" width="11.875" style="10" customWidth="1"/>
    <x:col min="9" max="9" width="11.875" style="3" customWidth="1"/>
    <x:col min="10" max="10" width="11.875" style="10" customWidth="1"/>
    <x:col min="11" max="11" width="9" style="2" customWidth="1"/>
    <x:col min="12" max="16384" width="9" style="2"/>
  </x:cols>
  <x:sheetData>
    <x:row r="1" spans="10:10">
      <x:c r="J1" s="10" t="s">
        <x:v>1118</x:v>
      </x:c>
    </x:row>
    <x:row r="2" spans="1:10" s="3" customFormat="1" ht="19.5" customHeight="1">
      <x:c r="A2" s="24" t="s">
        <x:v>846</x:v>
      </x:c>
      <x:c r="B2" s="25" t="s">
        <x:v>814</x:v>
      </x:c>
      <x:c r="C2" s="24" t="s">
        <x:v>846</x:v>
      </x:c>
      <x:c r="D2" s="25" t="s">
        <x:v>814</x:v>
      </x:c>
      <x:c r="E2" s="24" t="s">
        <x:v>846</x:v>
      </x:c>
      <x:c r="F2" s="25" t="s">
        <x:v>814</x:v>
      </x:c>
      <x:c r="G2" s="24" t="s">
        <x:v>846</x:v>
      </x:c>
      <x:c r="H2" s="25" t="s">
        <x:v>814</x:v>
      </x:c>
      <x:c r="I2" s="24" t="s">
        <x:v>846</x:v>
      </x:c>
      <x:c r="J2" s="25" t="s">
        <x:v>814</x:v>
      </x:c>
    </x:row>
    <x:row r="3" spans="1:10" ht="19.5" customHeight="1">
      <x:c r="A3" s="52" t="s">
        <x:v>153</x:v>
      </x:c>
      <x:c r="B3" s="73">
        <x:v>189749</x:v>
      </x:c>
      <x:c r="C3" s="53" t="s">
        <x:v>862</x:v>
      </x:c>
      <x:c r="D3" s="73">
        <x:v>148510</x:v>
      </x:c>
      <x:c r="E3" s="54" t="s">
        <x:v>712</x:v>
      </x:c>
      <x:c r="F3" s="73">
        <x:v>187435</x:v>
      </x:c>
      <x:c r="G3" s="54" t="s">
        <x:v>705</x:v>
      </x:c>
      <x:c r="H3" s="73">
        <x:v>229676</x:v>
      </x:c>
      <x:c r="I3" s="53" t="s">
        <x:v>56</x:v>
      </x:c>
      <x:c r="J3" s="73">
        <x:v>190297</x:v>
      </x:c>
    </x:row>
    <x:row r="4" spans="1:10" ht="19.5" customHeight="1">
      <x:c r="A4" s="55" t="s">
        <x:v>733</x:v>
      </x:c>
      <x:c r="B4" s="74">
        <x:v>140351</x:v>
      </x:c>
      <x:c r="C4" s="57" t="s">
        <x:v>244</x:v>
      </x:c>
      <x:c r="D4" s="74">
        <x:v>213333</x:v>
      </x:c>
      <x:c r="E4" s="58" t="s">
        <x:v>312</x:v>
      </x:c>
      <x:c r="F4" s="74">
        <x:v>229273</x:v>
      </x:c>
      <x:c r="G4" s="58" t="s">
        <x:v>175</x:v>
      </x:c>
      <x:c r="H4" s="74">
        <x:v>226394</x:v>
      </x:c>
      <x:c r="I4" s="57" t="s">
        <x:v>169</x:v>
      </x:c>
      <x:c r="J4" s="74">
        <x:v>202689</x:v>
      </x:c>
    </x:row>
    <x:row r="5" spans="1:10" ht="19.5" customHeight="1">
      <x:c r="A5" s="55" t="s">
        <x:v>732</x:v>
      </x:c>
      <x:c r="B5" s="74">
        <x:v>237273</x:v>
      </x:c>
      <x:c r="C5" s="57" t="s">
        <x:v>228</x:v>
      </x:c>
      <x:c r="D5" s="74">
        <x:v>209189</x:v>
      </x:c>
      <x:c r="E5" s="58"/>
      <x:c r="F5" s="56"/>
      <x:c r="G5" s="58"/>
      <x:c r="H5" s="56"/>
      <x:c r="I5" s="57"/>
      <x:c r="J5" s="56"/>
    </x:row>
    <x:row r="6" spans="1:10" ht="19.5" customHeight="1">
      <x:c r="A6" s="16"/>
      <x:c r="B6" s="17"/>
      <x:c r="C6" s="16"/>
      <x:c r="D6" s="17"/>
      <x:c r="E6" s="20"/>
      <x:c r="F6" s="17"/>
      <x:c r="G6" s="20"/>
      <x:c r="H6" s="17"/>
      <x:c r="I6" s="16"/>
      <x:c r="J6" s="17"/>
    </x:row>
    <x:row r="7" spans="1:10" ht="19.5" customHeight="1">
      <x:c r="A7" s="16"/>
      <x:c r="B7" s="17"/>
      <x:c r="C7" s="16"/>
      <x:c r="D7" s="17"/>
      <x:c r="E7" s="20"/>
      <x:c r="F7" s="17"/>
      <x:c r="G7" s="20"/>
      <x:c r="H7" s="17"/>
      <x:c r="I7" s="16"/>
      <x:c r="J7" s="17"/>
    </x:row>
    <x:row r="8" spans="1:10" ht="19.5" customHeight="1">
      <x:c r="A8" s="16"/>
      <x:c r="B8" s="17"/>
      <x:c r="C8" s="16"/>
      <x:c r="D8" s="17"/>
      <x:c r="E8" s="20"/>
      <x:c r="F8" s="17"/>
      <x:c r="G8" s="20"/>
      <x:c r="H8" s="17"/>
      <x:c r="I8" s="16"/>
      <x:c r="J8" s="17"/>
    </x:row>
    <x:row r="9" spans="1:10" ht="19.5" customHeight="1">
      <x:c r="A9" s="16"/>
      <x:c r="B9" s="17"/>
      <x:c r="C9" s="16"/>
      <x:c r="D9" s="17"/>
      <x:c r="E9" s="20"/>
      <x:c r="F9" s="17"/>
      <x:c r="G9" s="20"/>
      <x:c r="H9" s="17"/>
      <x:c r="I9" s="16"/>
      <x:c r="J9" s="17"/>
    </x:row>
    <x:row r="10" spans="1:10" ht="19.5" customHeight="1">
      <x:c r="A10" s="16"/>
      <x:c r="B10" s="17"/>
      <x:c r="C10" s="16"/>
      <x:c r="D10" s="17"/>
      <x:c r="E10" s="20"/>
      <x:c r="F10" s="17"/>
      <x:c r="G10" s="20"/>
      <x:c r="H10" s="17"/>
      <x:c r="I10" s="16"/>
      <x:c r="J10" s="17"/>
    </x:row>
    <x:row r="11" spans="1:10" ht="19.5" customHeight="1">
      <x:c r="A11" s="16"/>
      <x:c r="B11" s="17"/>
      <x:c r="C11" s="16"/>
      <x:c r="D11" s="17"/>
      <x:c r="E11" s="20"/>
      <x:c r="F11" s="17"/>
      <x:c r="G11" s="20"/>
      <x:c r="H11" s="17"/>
      <x:c r="I11" s="16"/>
      <x:c r="J11" s="17"/>
    </x:row>
    <x:row r="12" spans="1:10" ht="19.5" customHeight="1">
      <x:c r="A12" s="16"/>
      <x:c r="B12" s="17"/>
      <x:c r="C12" s="16"/>
      <x:c r="D12" s="17"/>
      <x:c r="E12" s="20"/>
      <x:c r="F12" s="17"/>
      <x:c r="G12" s="20"/>
      <x:c r="H12" s="17"/>
      <x:c r="I12" s="16"/>
      <x:c r="J12" s="17"/>
    </x:row>
    <x:row r="13" spans="1:10" ht="19.5" customHeight="1">
      <x:c r="A13" s="16"/>
      <x:c r="B13" s="17"/>
      <x:c r="C13" s="16"/>
      <x:c r="D13" s="17"/>
      <x:c r="E13" s="20"/>
      <x:c r="F13" s="17"/>
      <x:c r="G13" s="20"/>
      <x:c r="H13" s="17"/>
      <x:c r="I13" s="16"/>
      <x:c r="J13" s="17"/>
    </x:row>
    <x:row r="14" spans="1:10" ht="19.5" customHeight="1">
      <x:c r="A14" s="16"/>
      <x:c r="B14" s="17"/>
      <x:c r="C14" s="16"/>
      <x:c r="D14" s="17"/>
      <x:c r="E14" s="20"/>
      <x:c r="F14" s="17"/>
      <x:c r="G14" s="20"/>
      <x:c r="H14" s="17"/>
      <x:c r="I14" s="16"/>
      <x:c r="J14" s="17"/>
    </x:row>
    <x:row r="15" spans="1:10" ht="19.5" customHeight="1">
      <x:c r="A15" s="16"/>
      <x:c r="B15" s="17"/>
      <x:c r="C15" s="16"/>
      <x:c r="D15" s="17"/>
      <x:c r="E15" s="20"/>
      <x:c r="F15" s="17"/>
      <x:c r="G15" s="20"/>
      <x:c r="H15" s="17"/>
      <x:c r="I15" s="16"/>
      <x:c r="J15" s="17"/>
    </x:row>
    <x:row r="16" spans="1:10" ht="19.5" customHeight="1">
      <x:c r="A16" s="16"/>
      <x:c r="B16" s="17"/>
      <x:c r="C16" s="16"/>
      <x:c r="D16" s="17"/>
      <x:c r="E16" s="20"/>
      <x:c r="F16" s="17"/>
      <x:c r="G16" s="20"/>
      <x:c r="H16" s="17"/>
      <x:c r="I16" s="16"/>
      <x:c r="J16" s="17"/>
    </x:row>
    <x:row r="17" spans="1:10" ht="19.5" customHeight="1">
      <x:c r="A17" s="16"/>
      <x:c r="B17" s="17"/>
      <x:c r="C17" s="16"/>
      <x:c r="D17" s="17"/>
      <x:c r="E17" s="20"/>
      <x:c r="F17" s="17"/>
      <x:c r="G17" s="20"/>
      <x:c r="H17" s="17"/>
      <x:c r="I17" s="16"/>
      <x:c r="J17" s="17"/>
    </x:row>
    <x:row r="18" spans="1:10" ht="19.5" customHeight="1">
      <x:c r="A18" s="18"/>
      <x:c r="B18" s="19"/>
      <x:c r="C18" s="18"/>
      <x:c r="D18" s="19"/>
      <x:c r="E18" s="21"/>
      <x:c r="F18" s="19"/>
      <x:c r="G18" s="21"/>
      <x:c r="H18" s="19"/>
      <x:c r="I18" s="18"/>
      <x:c r="J18" s="19"/>
    </x:row>
    <x:row r="19" ht="19.5" customHeight="1"/>
    <x:row r="20" ht="19.5" customHeight="1"/>
    <x:row r="21" ht="19.5" customHeight="1"/>
    <x:row r="22" ht="19.5" customHeight="1"/>
    <x:row r="23" ht="19.5" customHeight="1"/>
    <x:row r="24" ht="19.5" customHeight="1"/>
  </x:sheetData>
  <x:pageMargins left="0.7086111307144165" right="0.7086111307144165" top="0.90541666746139526" bottom="0.47236111760139465" header="0.55097222328186035" footer="0.19666667282581329"/>
  <x:pageSetup paperSize="9" scale="100" firstPageNumber="1" fitToWidth="1" fitToHeight="1" orientation="landscape" usePrinterDefaults="1" blackAndWhite="0" draft="0" useFirstPageNumber="0" horizontalDpi="600" verticalDpi="600" copies="1"/>
  <x:headerFooter>
    <x:oddHeader>&amp;C&amp;"한컴바탕,Bold"&amp;18노 임 단 가 표</x:oddHeader>
    <x:oddFooter>&amp;C&amp;"돋움,Regular"&amp;P</x:oddFooter>
  </x:headerFooter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>
    <x:tabColor rgb="ffff0000"/>
  </x:sheetPr>
  <x:dimension ref="A1:L38"/>
  <x:sheetViews>
    <x:sheetView view="pageBreakPreview" topLeftCell="A1" zoomScaleNormal="100" zoomScaleSheetLayoutView="100" workbookViewId="0">
      <x:pane xSplit="3" ySplit="2" topLeftCell="D3" activePane="bottomRight" state="frozen"/>
      <x:selection pane="bottomRight" activeCell="E16" activeCellId="0" sqref="E16:E16"/>
    </x:sheetView>
  </x:sheetViews>
  <x:sheetFormatPr defaultColWidth="9" defaultRowHeight="13.5"/>
  <x:cols>
    <x:col min="1" max="1" width="17.5" style="3" customWidth="1"/>
    <x:col min="2" max="2" width="31.875" style="14" customWidth="1"/>
    <x:col min="3" max="3" width="6.125" style="3" customWidth="1"/>
    <x:col min="4" max="4" width="11.875" style="10" customWidth="1"/>
    <x:col min="5" max="5" width="11.875" style="142" customWidth="1"/>
    <x:col min="6" max="6" width="11.875" style="141" customWidth="1"/>
    <x:col min="7" max="7" width="11.875" style="142" customWidth="1"/>
    <x:col min="8" max="8" width="11.875" style="141" customWidth="1"/>
    <x:col min="9" max="9" width="11.875" style="151" customWidth="1"/>
    <x:col min="10" max="10" width="9" style="2" customWidth="1"/>
    <x:col min="11" max="12" width="9" style="48"/>
    <x:col min="13" max="16384" width="9" style="2"/>
  </x:cols>
  <x:sheetData>
    <x:row r="1" spans="9:9" ht="19.5" customHeight="1">
      <x:c r="I1" s="141" t="s">
        <x:v>1331</x:v>
      </x:c>
    </x:row>
    <x:row r="2" spans="1:12" s="3" customFormat="1" ht="19.5" customHeight="1">
      <x:c r="A2" s="22" t="s">
        <x:v>665</x:v>
      </x:c>
      <x:c r="B2" s="23" t="s">
        <x:v>106</x:v>
      </x:c>
      <x:c r="C2" s="22" t="s">
        <x:v>162</x:v>
      </x:c>
      <x:c r="D2" s="23" t="s">
        <x:v>689</x:v>
      </x:c>
      <x:c r="E2" s="75" t="s">
        <x:v>278</x:v>
      </x:c>
      <x:c r="F2" s="75" t="s">
        <x:v>1104</x:v>
      </x:c>
      <x:c r="G2" s="143" t="s">
        <x:v>1417</x:v>
      </x:c>
      <x:c r="H2" s="75" t="s">
        <x:v>1129</x:v>
      </x:c>
      <x:c r="I2" s="143" t="s">
        <x:v>912</x:v>
      </x:c>
      <x:c r="K2" s="49"/>
      <x:c r="L2" s="49"/>
    </x:row>
    <x:row r="3" spans="1:12" s="34" customFormat="1" ht="19.5" customHeight="1">
      <x:c r="A3" s="35" t="s">
        <x:v>332</x:v>
      </x:c>
      <x:c r="B3" s="36" t="s">
        <x:v>953</x:v>
      </x:c>
      <x:c r="C3" s="35" t="s">
        <x:v>261</x:v>
      </x:c>
      <x:c r="D3" s="37">
        <x:f t="shared" ref="D3:D33" si="0">MIN(E3:I3)</x:f>
        <x:v>3500</x:v>
      </x:c>
      <x:c r="E3" s="144"/>
      <x:c r="F3" s="166">
        <x:v>3500</x:v>
      </x:c>
      <x:c r="G3" s="166">
        <x:v>4200</x:v>
      </x:c>
      <x:c r="H3" s="166">
        <x:v>4500</x:v>
      </x:c>
      <x:c r="I3" s="144"/>
      <x:c r="K3" s="50"/>
      <x:c r="L3" s="50"/>
    </x:row>
    <x:row r="4" spans="1:12" s="34" customFormat="1" ht="19.5" customHeight="1">
      <x:c r="A4" s="32" t="s">
        <x:v>332</x:v>
      </x:c>
      <x:c r="B4" s="33" t="s">
        <x:v>142</x:v>
      </x:c>
      <x:c r="C4" s="32" t="s">
        <x:v>261</x:v>
      </x:c>
      <x:c r="D4" s="31">
        <x:f t="shared" si="0"/>
        <x:v>5400</x:v>
      </x:c>
      <x:c r="E4" s="145"/>
      <x:c r="F4" s="166">
        <x:v>5400</x:v>
      </x:c>
      <x:c r="G4" s="166">
        <x:v>5400</x:v>
      </x:c>
      <x:c r="H4" s="166">
        <x:v>6200</x:v>
      </x:c>
      <x:c r="I4" s="145"/>
      <x:c r="K4" s="50"/>
      <x:c r="L4" s="50"/>
    </x:row>
    <x:row r="5" spans="1:12" s="34" customFormat="1" ht="19.5" customHeight="1">
      <x:c r="A5" s="32" t="s">
        <x:v>332</x:v>
      </x:c>
      <x:c r="B5" s="33" t="s">
        <x:v>946</x:v>
      </x:c>
      <x:c r="C5" s="32" t="s">
        <x:v>261</x:v>
      </x:c>
      <x:c r="D5" s="31">
        <x:f t="shared" si="0"/>
        <x:v>11400</x:v>
      </x:c>
      <x:c r="E5" s="145"/>
      <x:c r="F5" s="166">
        <x:v>11400</x:v>
      </x:c>
      <x:c r="G5" s="166">
        <x:v>11400</x:v>
      </x:c>
      <x:c r="H5" s="166">
        <x:v>14000</x:v>
      </x:c>
      <x:c r="I5" s="145"/>
      <x:c r="K5" s="50"/>
      <x:c r="L5" s="50"/>
    </x:row>
    <x:row r="6" spans="1:12" s="34" customFormat="1" ht="19.5" customHeight="1">
      <x:c r="A6" s="32" t="s">
        <x:v>332</x:v>
      </x:c>
      <x:c r="B6" s="33" t="s">
        <x:v>143</x:v>
      </x:c>
      <x:c r="C6" s="32" t="s">
        <x:v>261</x:v>
      </x:c>
      <x:c r="D6" s="31">
        <x:f t="shared" si="0"/>
        <x:v>29900</x:v>
      </x:c>
      <x:c r="E6" s="145"/>
      <x:c r="F6" s="166">
        <x:v>29900</x:v>
      </x:c>
      <x:c r="G6" s="166">
        <x:v>29900</x:v>
      </x:c>
      <x:c r="H6" s="166">
        <x:v>37500</x:v>
      </x:c>
      <x:c r="I6" s="145"/>
      <x:c r="K6" s="50"/>
      <x:c r="L6" s="50"/>
    </x:row>
    <x:row r="7" spans="1:12" s="34" customFormat="1" ht="19.149999999999999" customHeight="1">
      <x:c r="A7" s="32" t="s">
        <x:v>748</x:v>
      </x:c>
      <x:c r="B7" s="33" t="s">
        <x:v>1503</x:v>
      </x:c>
      <x:c r="C7" s="32" t="s">
        <x:v>266</x:v>
      </x:c>
      <x:c r="D7" s="31">
        <x:f t="shared" si="0"/>
        <x:v>400</x:v>
      </x:c>
      <x:c r="E7" s="145"/>
      <x:c r="F7" s="169">
        <x:v>400</x:v>
      </x:c>
      <x:c r="G7" s="169">
        <x:v>500</x:v>
      </x:c>
      <x:c r="H7" s="166">
        <x:v>400</x:v>
      </x:c>
      <x:c r="I7" s="145"/>
      <x:c r="K7" s="50"/>
      <x:c r="L7" s="50"/>
    </x:row>
    <x:row r="8" spans="1:12" s="34" customFormat="1" ht="19.5" customHeight="1">
      <x:c r="A8" s="32" t="s">
        <x:v>145</x:v>
      </x:c>
      <x:c r="B8" s="33" t="s">
        <x:v>1069</x:v>
      </x:c>
      <x:c r="C8" s="32" t="s">
        <x:v>291</x:v>
      </x:c>
      <x:c r="D8" s="38">
        <x:f t="shared" si="0"/>
        <x:v>1517</x:v>
      </x:c>
      <x:c r="E8" s="70"/>
      <x:c r="F8" s="167">
        <x:v>1517</x:v>
      </x:c>
      <x:c r="G8" s="167">
        <x:v>1557.95</x:v>
      </x:c>
      <x:c r="H8" s="167">
        <x:v>1766</x:v>
      </x:c>
      <x:c r="I8" s="70">
        <x:v>1535.6900000000001</x:v>
      </x:c>
      <x:c r="J8" s="47" t="s">
        <x:v>1420</x:v>
      </x:c>
      <x:c r="K8" s="50"/>
      <x:c r="L8" s="50"/>
    </x:row>
    <x:row r="9" spans="1:12" s="34" customFormat="1" ht="19.5" customHeight="1">
      <x:c r="A9" s="32" t="s">
        <x:v>330</x:v>
      </x:c>
      <x:c r="B9" s="33" t="s">
        <x:v>173</x:v>
      </x:c>
      <x:c r="C9" s="32" t="s">
        <x:v>291</x:v>
      </x:c>
      <x:c r="D9" s="38">
        <x:f t="shared" si="0"/>
        <x:v>1664</x:v>
      </x:c>
      <x:c r="E9" s="152"/>
      <x:c r="F9" s="168">
        <x:v>1708</x:v>
      </x:c>
      <x:c r="G9" s="168">
        <x:v>1727.55</x:v>
      </x:c>
      <x:c r="H9" s="168">
        <x:v>1664</x:v>
      </x:c>
      <x:c r="I9" s="70">
        <x:v>1705.21</x:v>
      </x:c>
      <x:c r="J9" s="47" t="s">
        <x:v>1420</x:v>
      </x:c>
      <x:c r="K9" s="50"/>
      <x:c r="L9" s="50"/>
    </x:row>
    <x:row r="10" spans="1:12" s="34" customFormat="1" ht="19.5" customHeight="1">
      <x:c r="A10" s="32" t="s">
        <x:v>239</x:v>
      </x:c>
      <x:c r="B10" s="33" t="s">
        <x:v>322</x:v>
      </x:c>
      <x:c r="C10" s="32" t="s">
        <x:v>270</x:v>
      </x:c>
      <x:c r="D10" s="38">
        <x:f t="shared" si="0"/>
        <x:v>33.299999999999997</x:v>
      </x:c>
      <x:c r="E10" s="145" t="s">
        <x:v>331</x:v>
      </x:c>
      <x:c r="F10" s="171">
        <x:v>68.700000000000003</x:v>
      </x:c>
      <x:c r="G10" s="70"/>
      <x:c r="H10" s="166">
        <x:v>33.299999999999997</x:v>
      </x:c>
      <x:c r="I10" s="145"/>
      <x:c r="J10" s="47"/>
      <x:c r="K10" s="50"/>
      <x:c r="L10" s="50"/>
    </x:row>
    <x:row r="11" spans="1:12" s="34" customFormat="1" ht="19.5" customHeight="1">
      <x:c r="A11" s="32" t="s">
        <x:v>580</x:v>
      </x:c>
      <x:c r="B11" s="33" t="s">
        <x:v>1066</x:v>
      </x:c>
      <x:c r="C11" s="32" t="s">
        <x:v>270</x:v>
      </x:c>
      <x:c r="D11" s="31">
        <x:f t="shared" si="0"/>
        <x:v>131</x:v>
      </x:c>
      <x:c r="E11" s="145" t="s">
        <x:v>331</x:v>
      </x:c>
      <x:c r="F11" s="167">
        <x:v>169</x:v>
      </x:c>
      <x:c r="G11" s="72"/>
      <x:c r="H11" s="167">
        <x:v>131</x:v>
      </x:c>
      <x:c r="I11" s="145"/>
      <x:c r="J11" s="47"/>
      <x:c r="K11" s="50"/>
      <x:c r="L11" s="50"/>
    </x:row>
    <x:row r="12" spans="1:12" s="34" customFormat="1" ht="19.5" customHeight="1">
      <x:c r="A12" s="32" t="s">
        <x:v>190</x:v>
      </x:c>
      <x:c r="B12" s="33" t="s">
        <x:v>572</x:v>
      </x:c>
      <x:c r="C12" s="32" t="s">
        <x:v>266</x:v>
      </x:c>
      <x:c r="D12" s="31">
        <x:f t="shared" si="0"/>
        <x:v>1470</x:v>
      </x:c>
      <x:c r="E12" s="145" t="s">
        <x:v>331</x:v>
      </x:c>
      <x:c r="F12" s="169">
        <x:v>1470</x:v>
      </x:c>
      <x:c r="G12" s="169">
        <x:v>1620</x:v>
      </x:c>
      <x:c r="H12" s="166">
        <x:v>1500</x:v>
      </x:c>
      <x:c r="I12" s="145"/>
      <x:c r="J12" s="47"/>
      <x:c r="K12" s="50"/>
      <x:c r="L12" s="50"/>
    </x:row>
    <x:row r="13" spans="1:12" s="34" customFormat="1" ht="19.5" customHeight="1">
      <x:c r="A13" s="32" t="s">
        <x:v>566</x:v>
      </x:c>
      <x:c r="B13" s="33" t="s">
        <x:v>549</x:v>
      </x:c>
      <x:c r="C13" s="32" t="s">
        <x:v>291</x:v>
      </x:c>
      <x:c r="D13" s="31">
        <x:f t="shared" si="0"/>
        <x:v>2864</x:v>
      </x:c>
      <x:c r="E13" s="145" t="s">
        <x:v>331</x:v>
      </x:c>
      <x:c r="F13" s="169">
        <x:v>3782</x:v>
      </x:c>
      <x:c r="G13" s="169">
        <x:v>2864</x:v>
      </x:c>
      <x:c r="H13" s="166">
        <x:v>2900</x:v>
      </x:c>
      <x:c r="I13" s="145"/>
      <x:c r="J13" s="47"/>
      <x:c r="K13" s="50"/>
      <x:c r="L13" s="50"/>
    </x:row>
    <x:row r="14" spans="1:12" s="34" customFormat="1" ht="19.5" customHeight="1">
      <x:c r="A14" s="32" t="s">
        <x:v>902</x:v>
      </x:c>
      <x:c r="B14" s="33" t="s">
        <x:v>1299</x:v>
      </x:c>
      <x:c r="C14" s="32" t="s">
        <x:v>265</x:v>
      </x:c>
      <x:c r="D14" s="31">
        <x:f t="shared" si="0"/>
        <x:v>8000</x:v>
      </x:c>
      <x:c r="E14" s="145" t="s">
        <x:v>331</x:v>
      </x:c>
      <x:c r="F14" s="169">
        <x:v>12000</x:v>
      </x:c>
      <x:c r="G14" s="169">
        <x:v>9152</x:v>
      </x:c>
      <x:c r="H14" s="166">
        <x:v>8000</x:v>
      </x:c>
      <x:c r="I14" s="145"/>
      <x:c r="J14" s="47"/>
      <x:c r="K14" s="50"/>
      <x:c r="L14" s="50"/>
    </x:row>
    <x:row r="15" spans="1:12" s="34" customFormat="1" ht="19.5" customHeight="1">
      <x:c r="A15" s="32" t="s">
        <x:v>182</x:v>
      </x:c>
      <x:c r="B15" s="33" t="s">
        <x:v>189</x:v>
      </x:c>
      <x:c r="C15" s="32" t="s">
        <x:v>303</x:v>
      </x:c>
      <x:c r="D15" s="31">
        <x:f t="shared" si="0"/>
        <x:v>30000</x:v>
      </x:c>
      <x:c r="E15" s="145" t="s">
        <x:v>331</x:v>
      </x:c>
      <x:c r="F15" s="169">
        <x:v>35000</x:v>
      </x:c>
      <x:c r="G15" s="169">
        <x:v>30000</x:v>
      </x:c>
      <x:c r="H15" s="166">
        <x:v>30000</x:v>
      </x:c>
      <x:c r="I15" s="145"/>
      <x:c r="J15" s="47"/>
      <x:c r="K15" s="50"/>
      <x:c r="L15" s="50"/>
    </x:row>
    <x:row r="16" spans="1:12" s="34" customFormat="1" ht="19.5" customHeight="1">
      <x:c r="A16" s="32" t="s">
        <x:v>254</x:v>
      </x:c>
      <x:c r="B16" s="33" t="s">
        <x:v>55</x:v>
      </x:c>
      <x:c r="C16" s="32" t="s">
        <x:v>219</x:v>
      </x:c>
      <x:c r="D16" s="31">
        <x:f t="shared" si="0"/>
        <x:v>450</x:v>
      </x:c>
      <x:c r="E16" s="179">
        <x:v>450</x:v>
      </x:c>
      <x:c r="F16" s="71"/>
      <x:c r="G16" s="169">
        <x:v>600</x:v>
      </x:c>
      <x:c r="H16" s="166">
        <x:v>800</x:v>
      </x:c>
      <x:c r="I16" s="145"/>
      <x:c r="J16" s="47"/>
      <x:c r="K16" s="50"/>
      <x:c r="L16" s="50"/>
    </x:row>
    <x:row r="17" spans="1:12" s="34" customFormat="1" ht="19.5" customHeight="1">
      <x:c r="A17" s="44" t="s">
        <x:v>1073</x:v>
      </x:c>
      <x:c r="B17" s="45" t="s">
        <x:v>591</x:v>
      </x:c>
      <x:c r="C17" s="44" t="s">
        <x:v>305</x:v>
      </x:c>
      <x:c r="D17" s="46"/>
      <x:c r="E17" s="147"/>
      <x:c r="F17" s="146"/>
      <x:c r="G17" s="147"/>
      <x:c r="H17" s="146"/>
      <x:c r="I17" s="147"/>
      <x:c r="J17" s="47" t="s">
        <x:v>130</x:v>
      </x:c>
      <x:c r="K17" s="50"/>
      <x:c r="L17" s="50"/>
    </x:row>
    <x:row r="18" spans="1:12" s="34" customFormat="1" ht="19.5" customHeight="1">
      <x:c r="A18" s="32" t="s">
        <x:v>615</x:v>
      </x:c>
      <x:c r="B18" s="33" t="s">
        <x:v>1440</x:v>
      </x:c>
      <x:c r="C18" s="32" t="s">
        <x:v>292</x:v>
      </x:c>
      <x:c r="D18" s="31">
        <x:f t="shared" si="0"/>
        <x:v>20</x:v>
      </x:c>
      <x:c r="E18" s="145" t="s">
        <x:v>331</x:v>
      </x:c>
      <x:c r="F18" s="71"/>
      <x:c r="G18" s="145"/>
      <x:c r="H18" s="71"/>
      <x:c r="I18" s="145">
        <x:v>20</x:v>
      </x:c>
      <x:c r="J18" s="47" t="s">
        <x:v>698</x:v>
      </x:c>
      <x:c r="K18" s="50"/>
      <x:c r="L18" s="50"/>
    </x:row>
    <x:row r="19" spans="1:12" s="34" customFormat="1" ht="19.5" customHeight="1">
      <x:c r="A19" s="32" t="s">
        <x:v>524</x:v>
      </x:c>
      <x:c r="B19" s="33" t="s">
        <x:v>833</x:v>
      </x:c>
      <x:c r="C19" s="32" t="s">
        <x:v>298</x:v>
      </x:c>
      <x:c r="D19" s="31">
        <x:f t="shared" si="0"/>
        <x:v>5735</x:v>
      </x:c>
      <x:c r="E19" s="145" t="s">
        <x:v>331</x:v>
      </x:c>
      <x:c r="F19" s="71"/>
      <x:c r="G19" s="145"/>
      <x:c r="H19" s="71"/>
      <x:c r="I19" s="169">
        <x:v>5735</x:v>
      </x:c>
      <x:c r="J19" s="47" t="s">
        <x:v>698</x:v>
      </x:c>
      <x:c r="K19" s="50"/>
      <x:c r="L19" s="50"/>
    </x:row>
    <x:row r="20" spans="1:12" s="34" customFormat="1" ht="19.5" customHeight="1">
      <x:c r="A20" s="32" t="s">
        <x:v>1128</x:v>
      </x:c>
      <x:c r="B20" s="33"/>
      <x:c r="C20" s="32" t="s">
        <x:v>298</x:v>
      </x:c>
      <x:c r="D20" s="31">
        <x:f t="shared" si="0"/>
        <x:v>22000</x:v>
      </x:c>
      <x:c r="E20" s="145" t="s">
        <x:v>331</x:v>
      </x:c>
      <x:c r="F20" s="71"/>
      <x:c r="G20" s="169">
        <x:v>26000</x:v>
      </x:c>
      <x:c r="H20" s="166">
        <x:v>22000</x:v>
      </x:c>
      <x:c r="I20" s="145"/>
      <x:c r="J20" s="47"/>
      <x:c r="K20" s="50"/>
      <x:c r="L20" s="50"/>
    </x:row>
    <x:row r="21" spans="1:12" s="34" customFormat="1" ht="19.5" customHeight="1">
      <x:c r="A21" s="32" t="s">
        <x:v>671</x:v>
      </x:c>
      <x:c r="B21" s="33" t="s">
        <x:v>200</x:v>
      </x:c>
      <x:c r="C21" s="32" t="s">
        <x:v>298</x:v>
      </x:c>
      <x:c r="D21" s="31">
        <x:f t="shared" si="0"/>
        <x:v>9060</x:v>
      </x:c>
      <x:c r="E21" s="145" t="s">
        <x:v>331</x:v>
      </x:c>
      <x:c r="F21" s="71">
        <x:v>16800</x:v>
      </x:c>
      <x:c r="G21" s="145"/>
      <x:c r="H21" s="166">
        <x:v>9060</x:v>
      </x:c>
      <x:c r="I21" s="145"/>
      <x:c r="J21" s="47"/>
      <x:c r="K21" s="50"/>
      <x:c r="L21" s="50"/>
    </x:row>
    <x:row r="22" spans="1:12" s="34" customFormat="1" ht="19.5" customHeight="1">
      <x:c r="A22" s="32" t="s">
        <x:v>167</x:v>
      </x:c>
      <x:c r="B22" s="33" t="s">
        <x:v>585</x:v>
      </x:c>
      <x:c r="C22" s="32" t="s">
        <x:v>298</x:v>
      </x:c>
      <x:c r="D22" s="31">
        <x:f t="shared" si="0"/>
        <x:v>2750</x:v>
      </x:c>
      <x:c r="E22" s="145" t="s">
        <x:v>331</x:v>
      </x:c>
      <x:c r="F22" s="166">
        <x:v>3025</x:v>
      </x:c>
      <x:c r="G22" s="169">
        <x:v>2750</x:v>
      </x:c>
      <x:c r="H22" s="166">
        <x:v>3025</x:v>
      </x:c>
      <x:c r="I22" s="145"/>
      <x:c r="J22" s="47"/>
      <x:c r="K22" s="50"/>
      <x:c r="L22" s="50"/>
    </x:row>
    <x:row r="23" spans="1:12" s="34" customFormat="1" ht="19.5" customHeight="1">
      <x:c r="A23" s="32" t="s">
        <x:v>192</x:v>
      </x:c>
      <x:c r="B23" s="33" t="s">
        <x:v>201</x:v>
      </x:c>
      <x:c r="C23" s="32" t="s">
        <x:v>266</x:v>
      </x:c>
      <x:c r="D23" s="31">
        <x:f t="shared" si="0"/>
        <x:v>1196</x:v>
      </x:c>
      <x:c r="E23" s="145" t="s">
        <x:v>331</x:v>
      </x:c>
      <x:c r="F23" s="166">
        <x:v>1564</x:v>
      </x:c>
      <x:c r="G23" s="166">
        <x:v>1196</x:v>
      </x:c>
      <x:c r="H23" s="166">
        <x:v>1336</x:v>
      </x:c>
      <x:c r="I23" s="145"/>
      <x:c r="J23" s="47"/>
      <x:c r="K23" s="50"/>
      <x:c r="L23" s="50"/>
    </x:row>
    <x:row r="24" spans="1:12" s="34" customFormat="1" ht="19.5" customHeight="1">
      <x:c r="A24" s="32" t="s">
        <x:v>187</x:v>
      </x:c>
      <x:c r="B24" s="33" t="s">
        <x:v>769</x:v>
      </x:c>
      <x:c r="C24" s="32" t="s">
        <x:v>266</x:v>
      </x:c>
      <x:c r="D24" s="31">
        <x:f t="shared" si="0"/>
        <x:v>2000</x:v>
      </x:c>
      <x:c r="E24" s="145" t="s">
        <x:v>331</x:v>
      </x:c>
      <x:c r="F24" s="71"/>
      <x:c r="G24" s="169">
        <x:v>2000</x:v>
      </x:c>
      <x:c r="H24" s="166"/>
      <x:c r="I24" s="145"/>
      <x:c r="J24" s="47"/>
      <x:c r="K24" s="50"/>
      <x:c r="L24" s="50"/>
    </x:row>
    <x:row r="25" spans="1:12" s="34" customFormat="1" ht="19.5" customHeight="1">
      <x:c r="A25" s="32" t="s">
        <x:v>280</x:v>
      </x:c>
      <x:c r="B25" s="33" t="s">
        <x:v>727</x:v>
      </x:c>
      <x:c r="C25" s="32" t="s">
        <x:v>219</x:v>
      </x:c>
      <x:c r="D25" s="31">
        <x:f t="shared" si="0"/>
        <x:v>220</x:v>
      </x:c>
      <x:c r="E25" s="145" t="s">
        <x:v>331</x:v>
      </x:c>
      <x:c r="F25" s="169">
        <x:v>250</x:v>
      </x:c>
      <x:c r="G25" s="169">
        <x:v>580</x:v>
      </x:c>
      <x:c r="H25" s="169">
        <x:v>220</x:v>
      </x:c>
      <x:c r="I25" s="145"/>
      <x:c r="J25" s="47"/>
      <x:c r="K25" s="50"/>
      <x:c r="L25" s="50"/>
    </x:row>
    <x:row r="26" spans="1:12" s="34" customFormat="1" ht="19.5" customHeight="1">
      <x:c r="A26" s="32" t="s">
        <x:v>637</x:v>
      </x:c>
      <x:c r="B26" s="33" t="s">
        <x:v>1407</x:v>
      </x:c>
      <x:c r="C26" s="32" t="s">
        <x:v>265</x:v>
      </x:c>
      <x:c r="D26" s="31">
        <x:f t="shared" si="0"/>
        <x:v>65000</x:v>
      </x:c>
      <x:c r="E26" s="145"/>
      <x:c r="F26" s="166">
        <x:v>65000</x:v>
      </x:c>
      <x:c r="G26" s="169">
        <x:v>65000</x:v>
      </x:c>
      <x:c r="H26" s="71"/>
      <x:c r="I26" s="145"/>
      <x:c r="J26" s="47"/>
      <x:c r="K26" s="50"/>
      <x:c r="L26" s="50"/>
    </x:row>
    <x:row r="27" spans="1:12" s="34" customFormat="1" ht="19.5" customHeight="1">
      <x:c r="A27" s="32" t="s">
        <x:v>154</x:v>
      </x:c>
      <x:c r="B27" s="33" t="s">
        <x:v>132</x:v>
      </x:c>
      <x:c r="C27" s="32" t="s">
        <x:v>160</x:v>
      </x:c>
      <x:c r="D27" s="31">
        <x:f t="shared" si="0"/>
        <x:v>45000</x:v>
      </x:c>
      <x:c r="E27" s="145"/>
      <x:c r="F27" s="166">
        <x:v>45000</x:v>
      </x:c>
      <x:c r="G27" s="169">
        <x:v>45000</x:v>
      </x:c>
      <x:c r="H27" s="71"/>
      <x:c r="I27" s="145"/>
      <x:c r="J27" s="47"/>
      <x:c r="K27" s="50"/>
      <x:c r="L27" s="50"/>
    </x:row>
    <x:row r="28" spans="1:12" s="34" customFormat="1" ht="19.5" customHeight="1">
      <x:c r="A28" s="32" t="s">
        <x:v>171</x:v>
      </x:c>
      <x:c r="B28" s="33" t="s">
        <x:v>772</x:v>
      </x:c>
      <x:c r="C28" s="32" t="s">
        <x:v>266</x:v>
      </x:c>
      <x:c r="D28" s="31">
        <x:f t="shared" si="0"/>
        <x:v>147.5</x:v>
      </x:c>
      <x:c r="E28" s="145"/>
      <x:c r="F28" s="166">
        <x:v>152.5</x:v>
      </x:c>
      <x:c r="G28" s="170">
        <x:v>147.5</x:v>
      </x:c>
      <x:c r="H28" s="166">
        <x:v>150</x:v>
      </x:c>
      <x:c r="I28" s="145"/>
      <x:c r="J28" s="47"/>
      <x:c r="K28" s="50"/>
      <x:c r="L28" s="50"/>
    </x:row>
    <x:row r="29" spans="1:12" s="34" customFormat="1" ht="19.5" customHeight="1">
      <x:c r="A29" s="32" t="s">
        <x:v>174</x:v>
      </x:c>
      <x:c r="B29" s="33" t="s">
        <x:v>1092</x:v>
      </x:c>
      <x:c r="C29" s="32" t="s">
        <x:v>303</x:v>
      </x:c>
      <x:c r="D29" s="31">
        <x:f t="shared" si="0"/>
        <x:v>28000</x:v>
      </x:c>
      <x:c r="E29" s="145" t="s">
        <x:v>331</x:v>
      </x:c>
      <x:c r="F29" s="166">
        <x:v>30000</x:v>
      </x:c>
      <x:c r="G29" s="169">
        <x:v>29000</x:v>
      </x:c>
      <x:c r="H29" s="169">
        <x:v>28000</x:v>
      </x:c>
      <x:c r="I29" s="145"/>
      <x:c r="J29" s="47"/>
      <x:c r="K29" s="50"/>
      <x:c r="L29" s="50"/>
    </x:row>
    <x:row r="30" spans="1:12" s="34" customFormat="1" ht="19.5" customHeight="1">
      <x:c r="A30" s="32" t="s">
        <x:v>198</x:v>
      </x:c>
      <x:c r="B30" s="33" t="s">
        <x:v>1293</x:v>
      </x:c>
      <x:c r="C30" s="32" t="s">
        <x:v>265</x:v>
      </x:c>
      <x:c r="D30" s="31">
        <x:f t="shared" si="0"/>
        <x:v>6500</x:v>
      </x:c>
      <x:c r="E30" s="145" t="s">
        <x:v>331</x:v>
      </x:c>
      <x:c r="F30" s="166">
        <x:v>6500</x:v>
      </x:c>
      <x:c r="G30" s="169">
        <x:v>8000</x:v>
      </x:c>
      <x:c r="H30" s="166">
        <x:v>8800</x:v>
      </x:c>
      <x:c r="I30" s="145"/>
      <x:c r="J30" s="47"/>
      <x:c r="K30" s="50"/>
      <x:c r="L30" s="50"/>
    </x:row>
    <x:row r="31" spans="1:12" s="34" customFormat="1" ht="19.5" customHeight="1">
      <x:c r="A31" s="32" t="s">
        <x:v>215</x:v>
      </x:c>
      <x:c r="B31" s="33" t="s">
        <x:v>558</x:v>
      </x:c>
      <x:c r="C31" s="32" t="s">
        <x:v>265</x:v>
      </x:c>
      <x:c r="D31" s="31">
        <x:f t="shared" si="0"/>
        <x:v>850</x:v>
      </x:c>
      <x:c r="E31" s="145" t="s">
        <x:v>331</x:v>
      </x:c>
      <x:c r="F31" s="166">
        <x:v>1100</x:v>
      </x:c>
      <x:c r="G31" s="169">
        <x:v>850</x:v>
      </x:c>
      <x:c r="H31" s="166">
        <x:v>1200</x:v>
      </x:c>
      <x:c r="I31" s="145"/>
      <x:c r="K31" s="50"/>
      <x:c r="L31" s="50"/>
    </x:row>
    <x:row r="32" spans="1:12" s="34" customFormat="1" ht="19.5" customHeight="1">
      <x:c r="A32" s="32" t="s">
        <x:v>895</x:v>
      </x:c>
      <x:c r="B32" s="33" t="s">
        <x:v>575</x:v>
      </x:c>
      <x:c r="C32" s="32" t="s">
        <x:v>270</x:v>
      </x:c>
      <x:c r="D32" s="31">
        <x:f t="shared" si="0"/>
        <x:v>32120</x:v>
      </x:c>
      <x:c r="E32" s="145"/>
      <x:c r="F32" s="71"/>
      <x:c r="G32" s="170">
        <x:v>32120</x:v>
      </x:c>
      <x:c r="H32" s="166">
        <x:v>32120</x:v>
      </x:c>
      <x:c r="I32" s="145"/>
      <x:c r="K32" s="50"/>
      <x:c r="L32" s="50"/>
    </x:row>
    <x:row r="33" spans="1:12" s="34" customFormat="1" ht="19.5" customHeight="1">
      <x:c r="A33" s="32" t="s">
        <x:v>421</x:v>
      </x:c>
      <x:c r="B33" s="33" t="s">
        <x:v>1040</x:v>
      </x:c>
      <x:c r="C33" s="32" t="s">
        <x:v>219</x:v>
      </x:c>
      <x:c r="D33" s="31">
        <x:f t="shared" si="0"/>
        <x:v>69</x:v>
      </x:c>
      <x:c r="E33" s="145"/>
      <x:c r="F33" s="166">
        <x:v>70</x:v>
      </x:c>
      <x:c r="G33" s="169">
        <x:v>69</x:v>
      </x:c>
      <x:c r="H33" s="166">
        <x:v>70</x:v>
      </x:c>
      <x:c r="I33" s="145"/>
      <x:c r="K33" s="50"/>
      <x:c r="L33" s="50"/>
    </x:row>
    <x:row r="35" spans="9:9">
      <x:c r="I35" s="148"/>
    </x:row>
    <x:row r="36" spans="4:9">
      <x:c r="D36" s="51"/>
      <x:c r="E36" s="153"/>
      <x:c r="F36" s="149"/>
      <x:c r="I36" s="148"/>
    </x:row>
    <x:row r="37" spans="9:9">
      <x:c r="I37" s="148"/>
    </x:row>
    <x:row r="38" spans="9:9">
      <x:c r="I38" s="150" t="s">
        <x:v>138</x:v>
      </x:c>
    </x:row>
  </x:sheetData>
  <x:pageMargins left="0.7086111307144165" right="0.7086111307144165" top="0.90541666746139526" bottom="0.47236111760139465" header="0.55097222328186035" footer="0.19666667282581329"/>
  <x:pageSetup paperSize="9" scale="95" firstPageNumber="1" fitToWidth="1" fitToHeight="1" orientation="landscape" usePrinterDefaults="1" blackAndWhite="0" draft="0" useFirstPageNumber="0" horizontalDpi="600" verticalDpi="600" copies="1"/>
  <x:headerFooter>
    <x:oddHeader>&amp;C&amp;"한컴바탕,Bold"&amp;18자 재 단 가 표</x:oddHeader>
    <x:oddFooter>&amp;C&amp;"돋움,Regular"&amp;P</x:oddFooter>
  </x:headerFooter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I23"/>
  <x:sheetViews>
    <x:sheetView view="pageBreakPreview" topLeftCell="A1" zoomScaleNormal="100" zoomScaleSheetLayoutView="100" workbookViewId="0">
      <x:selection activeCell="I2972" activeCellId="0" sqref="I2972:I2972"/>
    </x:sheetView>
  </x:sheetViews>
  <x:sheetFormatPr defaultColWidth="9" defaultRowHeight="13.550000000000001"/>
  <x:cols>
    <x:col min="1" max="1" width="17.5" style="3" customWidth="1"/>
    <x:col min="2" max="2" width="15.375" style="3" customWidth="1"/>
    <x:col min="3" max="3" width="6.125" style="3" customWidth="1"/>
    <x:col min="4" max="4" width="7.125" style="3" customWidth="1"/>
    <x:col min="5" max="8" width="16.625" style="4" customWidth="1"/>
    <x:col min="9" max="9" width="8" style="2" customWidth="1"/>
    <x:col min="10" max="10" width="9" style="2" customWidth="1"/>
    <x:col min="11" max="16384" width="9" style="2"/>
  </x:cols>
  <x:sheetData>
    <x:row r="1" spans="1:9" ht="19.5" customHeight="1">
      <x:c r="A1" s="22" t="s">
        <x:v>431</x:v>
      </x:c>
      <x:c r="B1" s="22" t="s">
        <x:v>776</x:v>
      </x:c>
      <x:c r="C1" s="22" t="s">
        <x:v>203</x:v>
      </x:c>
      <x:c r="D1" s="22" t="s">
        <x:v>165</x:v>
      </x:c>
      <x:c r="E1" s="23" t="s">
        <x:v>381</x:v>
      </x:c>
      <x:c r="F1" s="23" t="s">
        <x:v>118</x:v>
      </x:c>
      <x:c r="G1" s="23" t="s">
        <x:v>725</x:v>
      </x:c>
      <x:c r="H1" s="23" t="s">
        <x:v>742</x:v>
      </x:c>
      <x:c r="I1" s="22" t="s">
        <x:v>226</x:v>
      </x:c>
    </x:row>
    <x:row r="2" spans="1:9" ht="19.5" customHeight="1">
      <x:c r="A2" s="64" t="s">
        <x:v>69</x:v>
      </x:c>
      <x:c r="B2" s="64" t="s">
        <x:v>825</x:v>
      </x:c>
      <x:c r="C2" s="64">
        <x:v>1</x:v>
      </x:c>
      <x:c r="D2" s="64" t="s">
        <x:v>220</x:v>
      </x:c>
      <x:c r="E2" s="13">
        <x:f>건설기계손료!F5</x:f>
        <x:v>9177</x:v>
      </x:c>
      <x:c r="F2" s="13">
        <x:f>건설기계손료!F6</x:f>
        <x:v>47849</x:v>
      </x:c>
      <x:c r="G2" s="13">
        <x:f>건설기계손료!F7</x:f>
        <x:v>12688</x:v>
      </x:c>
      <x:c r="H2" s="13">
        <x:f>SUM(E2:G2)</x:f>
        <x:v>69714</x:v>
      </x:c>
      <x:c r="I2" s="12"/>
    </x:row>
    <x:row r="3" spans="1:9" ht="19.5" customHeight="1">
      <x:c r="A3" s="11" t="s">
        <x:v>69</x:v>
      </x:c>
      <x:c r="B3" s="11" t="s">
        <x:v>123</x:v>
      </x:c>
      <x:c r="C3" s="11">
        <x:v>1</x:v>
      </x:c>
      <x:c r="D3" s="11" t="s">
        <x:v>220</x:v>
      </x:c>
      <x:c r="E3" s="13">
        <x:f>건설기계손료!F14</x:f>
        <x:v>18321</x:v>
      </x:c>
      <x:c r="F3" s="13">
        <x:f>건설기계손료!F15</x:f>
        <x:v>47849</x:v>
      </x:c>
      <x:c r="G3" s="13">
        <x:f>건설기계손료!F16</x:f>
        <x:v>15965</x:v>
      </x:c>
      <x:c r="H3" s="13">
        <x:f t="shared" ref="H3:H18" si="0">SUM(E3:G3)</x:f>
        <x:v>82135</x:v>
      </x:c>
      <x:c r="I3" s="12"/>
    </x:row>
    <x:row r="4" spans="1:9" ht="19.5" customHeight="1">
      <x:c r="A4" s="6" t="s">
        <x:v>1414</x:v>
      </x:c>
      <x:c r="B4" s="6" t="s">
        <x:v>110</x:v>
      </x:c>
      <x:c r="C4" s="6">
        <x:v>1</x:v>
      </x:c>
      <x:c r="D4" s="6" t="s">
        <x:v>220</x:v>
      </x:c>
      <x:c r="E4" s="8">
        <x:f>건설기계손료!F23</x:f>
        <x:v>21820</x:v>
      </x:c>
      <x:c r="F4" s="8">
        <x:f>건설기계손료!F24</x:f>
        <x:v>47849</x:v>
      </x:c>
      <x:c r="G4" s="8">
        <x:f>건설기계손료!F25</x:f>
        <x:v>24867</x:v>
      </x:c>
      <x:c r="H4" s="8">
        <x:f>SUM(E4:G4)</x:f>
        <x:v>94536</x:v>
      </x:c>
      <x:c r="I4" s="7"/>
    </x:row>
    <x:row r="5" spans="1:9" ht="19.5" customHeight="1">
      <x:c r="A5" s="6" t="s">
        <x:v>69</x:v>
      </x:c>
      <x:c r="B5" s="6" t="s">
        <x:v>451</x:v>
      </x:c>
      <x:c r="C5" s="6">
        <x:v>1</x:v>
      </x:c>
      <x:c r="D5" s="6" t="s">
        <x:v>220</x:v>
      </x:c>
      <x:c r="E5" s="8">
        <x:f>건설기계손료!F32</x:f>
        <x:v>21468</x:v>
      </x:c>
      <x:c r="F5" s="8">
        <x:f>건설기계손료!F33</x:f>
        <x:v>47849</x:v>
      </x:c>
      <x:c r="G5" s="8">
        <x:f>건설기계손료!F34</x:f>
        <x:v>22383</x:v>
      </x:c>
      <x:c r="H5" s="8">
        <x:f t="shared" si="0"/>
        <x:v>91700</x:v>
      </x:c>
      <x:c r="I5" s="7"/>
    </x:row>
    <x:row r="6" spans="1:9" ht="19.5" customHeight="1">
      <x:c r="A6" s="6" t="s">
        <x:v>1244</x:v>
      </x:c>
      <x:c r="B6" s="6" t="s">
        <x:v>683</x:v>
      </x:c>
      <x:c r="C6" s="6">
        <x:v>1</x:v>
      </x:c>
      <x:c r="D6" s="6" t="s">
        <x:v>220</x:v>
      </x:c>
      <x:c r="E6" s="8">
        <x:f>건설기계손료!F41</x:f>
        <x:v>8011</x:v>
      </x:c>
      <x:c r="F6" s="8">
        <x:f>건설기계손료!F42</x:f>
        <x:v>47849</x:v>
      </x:c>
      <x:c r="G6" s="8">
        <x:f>건설기계손료!F43</x:f>
        <x:v>28495</x:v>
      </x:c>
      <x:c r="H6" s="8">
        <x:f t="shared" si="0"/>
        <x:v>84355</x:v>
      </x:c>
      <x:c r="I6" s="7"/>
    </x:row>
    <x:row r="7" spans="1:9" ht="19.5" customHeight="1">
      <x:c r="A7" s="6" t="s">
        <x:v>1244</x:v>
      </x:c>
      <x:c r="B7" s="6" t="s">
        <x:v>59</x:v>
      </x:c>
      <x:c r="C7" s="6">
        <x:v>1</x:v>
      </x:c>
      <x:c r="D7" s="6" t="s">
        <x:v>220</x:v>
      </x:c>
      <x:c r="E7" s="8">
        <x:f>건설기계손료!F50</x:f>
        <x:v>12861</x:v>
      </x:c>
      <x:c r="F7" s="8">
        <x:f>건설기계손료!F51</x:f>
        <x:v>47849</x:v>
      </x:c>
      <x:c r="G7" s="8">
        <x:f>건설기계손료!F52</x:f>
        <x:v>54842</x:v>
      </x:c>
      <x:c r="H7" s="8">
        <x:f t="shared" si="0"/>
        <x:v>115552</x:v>
      </x:c>
      <x:c r="I7" s="7"/>
    </x:row>
    <x:row r="8" spans="1:9" ht="19.5" customHeight="1">
      <x:c r="A8" s="6" t="s">
        <x:v>1244</x:v>
      </x:c>
      <x:c r="B8" s="6" t="s">
        <x:v>71</x:v>
      </x:c>
      <x:c r="C8" s="6">
        <x:v>1</x:v>
      </x:c>
      <x:c r="D8" s="6" t="s">
        <x:v>220</x:v>
      </x:c>
      <x:c r="E8" s="8">
        <x:f>건설기계손료!F59</x:f>
        <x:v>16235</x:v>
      </x:c>
      <x:c r="F8" s="8">
        <x:f>건설기계손료!F60</x:f>
        <x:v>47849</x:v>
      </x:c>
      <x:c r="G8" s="8">
        <x:f>건설기계손료!F61</x:f>
        <x:v>52293</x:v>
      </x:c>
      <x:c r="H8" s="8">
        <x:f>SUM(E8:G8)</x:f>
        <x:v>116377</x:v>
      </x:c>
      <x:c r="I8" s="7"/>
    </x:row>
    <x:row r="9" spans="1:9" ht="19.5" customHeight="1">
      <x:c r="A9" s="91" t="s">
        <x:v>1244</x:v>
      </x:c>
      <x:c r="B9" s="91" t="s">
        <x:v>830</x:v>
      </x:c>
      <x:c r="C9" s="91">
        <x:v>1</x:v>
      </x:c>
      <x:c r="D9" s="91" t="s">
        <x:v>220</x:v>
      </x:c>
      <x:c r="E9" s="92">
        <x:f>건설기계손료!F68</x:f>
        <x:v>20243</x:v>
      </x:c>
      <x:c r="F9" s="92">
        <x:f>건설기계손료!F69</x:f>
        <x:v>47849</x:v>
      </x:c>
      <x:c r="G9" s="92">
        <x:f>건설기계손료!F70</x:f>
        <x:v>62471</x:v>
      </x:c>
      <x:c r="H9" s="92">
        <x:f>SUM(E9:G9)</x:f>
        <x:v>130563</x:v>
      </x:c>
      <x:c r="I9" s="93"/>
    </x:row>
    <x:row r="10" spans="1:9" ht="19.5" customHeight="1">
      <x:c r="A10" s="6" t="s">
        <x:v>1244</x:v>
      </x:c>
      <x:c r="B10" s="6" t="s">
        <x:v>81</x:v>
      </x:c>
      <x:c r="C10" s="6">
        <x:v>1</x:v>
      </x:c>
      <x:c r="D10" s="6" t="s">
        <x:v>220</x:v>
      </x:c>
      <x:c r="E10" s="8">
        <x:f>건설기계손료!F77</x:f>
        <x:v>23816</x:v>
      </x:c>
      <x:c r="F10" s="8">
        <x:f>건설기계손료!F78</x:f>
        <x:v>47849</x:v>
      </x:c>
      <x:c r="G10" s="8">
        <x:f>건설기계손료!F79</x:f>
        <x:v>84325</x:v>
      </x:c>
      <x:c r="H10" s="8">
        <x:f>SUM(E10:G10)</x:f>
        <x:v>155990</x:v>
      </x:c>
      <x:c r="I10" s="7"/>
    </x:row>
    <x:row r="11" spans="1:9" ht="19.5" customHeight="1">
      <x:c r="A11" s="6" t="s">
        <x:v>1242</x:v>
      </x:c>
      <x:c r="B11" s="6" t="s">
        <x:v>382</x:v>
      </x:c>
      <x:c r="C11" s="6">
        <x:v>1</x:v>
      </x:c>
      <x:c r="D11" s="6" t="s">
        <x:v>220</x:v>
      </x:c>
      <x:c r="E11" s="8">
        <x:f>건설기계손료!F86</x:f>
        <x:v>34791</x:v>
      </x:c>
      <x:c r="F11" s="8">
        <x:f>건설기계손료!F87</x:f>
        <x:v>39645</x:v>
      </x:c>
      <x:c r="G11" s="8">
        <x:f>건설기계손료!F88</x:f>
        <x:v>15608</x:v>
      </x:c>
      <x:c r="H11" s="8">
        <x:f t="shared" si="0"/>
        <x:v>90044</x:v>
      </x:c>
      <x:c r="I11" s="7"/>
    </x:row>
    <x:row r="12" spans="1:9" ht="19.5" customHeight="1">
      <x:c r="A12" s="6" t="s">
        <x:v>1242</x:v>
      </x:c>
      <x:c r="B12" s="6" t="s">
        <x:v>71</x:v>
      </x:c>
      <x:c r="C12" s="6">
        <x:v>1</x:v>
      </x:c>
      <x:c r="D12" s="6" t="s">
        <x:v>220</x:v>
      </x:c>
      <x:c r="E12" s="8">
        <x:f>건설기계손료!F95</x:f>
        <x:v>36267</x:v>
      </x:c>
      <x:c r="F12" s="8">
        <x:f>건설기계손료!F96</x:f>
        <x:v>39645</x:v>
      </x:c>
      <x:c r="G12" s="8">
        <x:f>건설기계손료!F97</x:f>
        <x:v>21031</x:v>
      </x:c>
      <x:c r="H12" s="8">
        <x:f t="shared" si="0"/>
        <x:v>96943</x:v>
      </x:c>
      <x:c r="I12" s="7"/>
    </x:row>
    <x:row r="13" spans="1:9" ht="19.5" customHeight="1">
      <x:c r="A13" s="6" t="s">
        <x:v>1478</x:v>
      </x:c>
      <x:c r="B13" s="6" t="s">
        <x:v>532</x:v>
      </x:c>
      <x:c r="C13" s="6">
        <x:v>1</x:v>
      </x:c>
      <x:c r="D13" s="6" t="s">
        <x:v>220</x:v>
      </x:c>
      <x:c r="E13" s="8">
        <x:f>건설기계손료!F105</x:f>
        <x:v>9283</x:v>
      </x:c>
      <x:c r="F13" s="8">
        <x:f>건설기계손료!F106</x:f>
        <x:v>39645</x:v>
      </x:c>
      <x:c r="G13" s="8">
        <x:f>건설기계손료!F107</x:f>
        <x:v>9596</x:v>
      </x:c>
      <x:c r="H13" s="8">
        <x:f t="shared" si="0"/>
        <x:v>58524</x:v>
      </x:c>
      <x:c r="I13" s="7"/>
    </x:row>
    <x:row r="14" spans="1:9" ht="19.5" customHeight="1">
      <x:c r="A14" s="6" t="s">
        <x:v>1478</x:v>
      </x:c>
      <x:c r="B14" s="6" t="s">
        <x:v>683</x:v>
      </x:c>
      <x:c r="C14" s="6">
        <x:v>1</x:v>
      </x:c>
      <x:c r="D14" s="6" t="s">
        <x:v>220</x:v>
      </x:c>
      <x:c r="E14" s="8">
        <x:f>건설기계손료!F114</x:f>
        <x:v>18750</x:v>
      </x:c>
      <x:c r="F14" s="8">
        <x:f>건설기계손료!F115</x:f>
        <x:v>39645</x:v>
      </x:c>
      <x:c r="G14" s="8">
        <x:f>건설기계손료!F116</x:f>
        <x:v>20758</x:v>
      </x:c>
      <x:c r="H14" s="8">
        <x:f>SUM(E14:G14)</x:f>
        <x:v>79153</x:v>
      </x:c>
      <x:c r="I14" s="7"/>
    </x:row>
    <x:row r="15" spans="1:9" ht="19.5" customHeight="1">
      <x:c r="A15" s="6" t="s">
        <x:v>1478</x:v>
      </x:c>
      <x:c r="B15" s="6" t="s">
        <x:v>879</x:v>
      </x:c>
      <x:c r="C15" s="6">
        <x:v>1</x:v>
      </x:c>
      <x:c r="D15" s="6" t="s">
        <x:v>220</x:v>
      </x:c>
      <x:c r="E15" s="8">
        <x:f>건설기계손료!F123</x:f>
        <x:v>20024</x:v>
      </x:c>
      <x:c r="F15" s="8">
        <x:f>건설기계손료!F124</x:f>
        <x:v>39645</x:v>
      </x:c>
      <x:c r="G15" s="8">
        <x:f>건설기계손료!F125</x:f>
        <x:v>27133</x:v>
      </x:c>
      <x:c r="H15" s="8">
        <x:f>SUM(E15:G15)</x:f>
        <x:v>86802</x:v>
      </x:c>
      <x:c r="I15" s="7"/>
    </x:row>
    <x:row r="16" spans="1:9" ht="19.5" customHeight="1">
      <x:c r="A16" s="180" t="s">
        <x:v>74</x:v>
      </x:c>
      <x:c r="B16" s="180" t="s">
        <x:v>675</x:v>
      </x:c>
      <x:c r="C16" s="180">
        <x:v>1</x:v>
      </x:c>
      <x:c r="D16" s="180" t="s">
        <x:v>155</x:v>
      </x:c>
      <x:c r="E16" s="181">
        <x:f>건설기계손료!F132</x:f>
        <x:v>6070</x:v>
      </x:c>
      <x:c r="F16" s="181">
        <x:f>건설기계손료!F133</x:f>
        <x:v>39645</x:v>
      </x:c>
      <x:c r="G16" s="181">
        <x:f>건설기계손료!F134</x:f>
        <x:v>5965</x:v>
      </x:c>
      <x:c r="H16" s="181">
        <x:f>SUM(E16:G16)</x:f>
        <x:v>51680</x:v>
      </x:c>
      <x:c r="I16" s="182"/>
    </x:row>
    <x:row r="17" spans="1:9" ht="19.5" customHeight="1">
      <x:c r="A17" s="180" t="s">
        <x:v>283</x:v>
      </x:c>
      <x:c r="B17" s="180" t="s">
        <x:v>734</x:v>
      </x:c>
      <x:c r="C17" s="180">
        <x:v>1</x:v>
      </x:c>
      <x:c r="D17" s="180" t="s">
        <x:v>155</x:v>
      </x:c>
      <x:c r="E17" s="181">
        <x:f>건설기계손료!F141</x:f>
        <x:v>18340</x:v>
      </x:c>
      <x:c r="F17" s="181">
        <x:f>건설기계손료!F142</x:f>
        <x:v>39645</x:v>
      </x:c>
      <x:c r="G17" s="181">
        <x:f>건설기계손료!F143</x:f>
        <x:v>9041</x:v>
      </x:c>
      <x:c r="H17" s="181">
        <x:f t="shared" si="0"/>
        <x:v>67026</x:v>
      </x:c>
      <x:c r="I17" s="182"/>
    </x:row>
    <x:row r="18" spans="1:9" ht="19.5" customHeight="1">
      <x:c r="A18" s="6" t="s">
        <x:v>414</x:v>
      </x:c>
      <x:c r="B18" s="6" t="s">
        <x:v>684</x:v>
      </x:c>
      <x:c r="C18" s="6">
        <x:v>1</x:v>
      </x:c>
      <x:c r="D18" s="6" t="s">
        <x:v>220</x:v>
      </x:c>
      <x:c r="E18" s="8">
        <x:f>건설기계손료!F150</x:f>
        <x:v>2595</x:v>
      </x:c>
      <x:c r="F18" s="8">
        <x:f>건설기계손료!F151</x:f>
        <x:v>0</x:v>
      </x:c>
      <x:c r="G18" s="8">
        <x:f>건설기계손료!F152</x:f>
        <x:v>233</x:v>
      </x:c>
      <x:c r="H18" s="8">
        <x:f t="shared" si="0"/>
        <x:v>2828</x:v>
      </x:c>
      <x:c r="I18" s="7"/>
    </x:row>
    <x:row r="19" spans="1:9" ht="19.5" customHeight="1">
      <x:c r="A19" s="6" t="s">
        <x:v>191</x:v>
      </x:c>
      <x:c r="B19" s="6"/>
      <x:c r="C19" s="6">
        <x:v>1</x:v>
      </x:c>
      <x:c r="D19" s="6" t="s">
        <x:v>220</x:v>
      </x:c>
      <x:c r="E19" s="8"/>
      <x:c r="F19" s="8"/>
      <x:c r="G19" s="177">
        <x:v>607</x:v>
      </x:c>
      <x:c r="H19" s="177">
        <x:f>SUM(E19:G19)</x:f>
        <x:v>607</x:v>
      </x:c>
      <x:c r="I19" s="7"/>
    </x:row>
    <x:row r="20" spans="1:9" ht="19.5" customHeight="1">
      <x:c r="A20" s="172" t="s">
        <x:v>859</x:v>
      </x:c>
      <x:c r="B20" s="172" t="s">
        <x:v>608</x:v>
      </x:c>
      <x:c r="C20" s="172">
        <x:v>1</x:v>
      </x:c>
      <x:c r="D20" s="172" t="s">
        <x:v>155</x:v>
      </x:c>
      <x:c r="E20" s="173">
        <x:f>건설기계손료!F159</x:f>
        <x:v>5642</x:v>
      </x:c>
      <x:c r="F20" s="173">
        <x:f>건설기계손료!F160</x:f>
        <x:v>39645</x:v>
      </x:c>
      <x:c r="G20" s="173">
        <x:f>건설기계손료!F161</x:f>
        <x:v>15520</x:v>
      </x:c>
      <x:c r="H20" s="173">
        <x:f>SUM(E20:G20)</x:f>
        <x:v>60807</x:v>
      </x:c>
      <x:c r="I20" s="174"/>
    </x:row>
    <x:row r="21" ht="19.5" customHeight="1"/>
    <x:row r="22" spans="1:1" ht="19.5" customHeight="1">
      <x:c r="A22" s="65" t="s">
        <x:v>144</x:v>
      </x:c>
    </x:row>
    <x:row r="23" spans="1:1" ht="19.5" customHeight="1">
      <x:c r="A23" s="66"/>
    </x:row>
  </x:sheetData>
  <x:pageMargins left="0.7086111307144165" right="0.7086111307144165" top="0.90541666746139526" bottom="0.47236111760139465" header="0.55097222328186035" footer="0.19666667282581329"/>
  <x:pageSetup paperSize="9" scale="100" firstPageNumber="1" fitToWidth="1" fitToHeight="1" orientation="landscape" usePrinterDefaults="1" blackAndWhite="0" draft="0" useFirstPageNumber="0" horizontalDpi="600" verticalDpi="600" copies="1"/>
  <x:headerFooter>
    <x:oddHeader>&amp;C&amp;"한컴바탕,Bold"&amp;18건 설 기 계 목 록</x:oddHeader>
    <x:oddFooter>&amp;C&amp;"돋움,Regular"&amp;P</x:oddFooter>
  </x:headerFooter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L162"/>
  <x:sheetViews>
    <x:sheetView view="pageBreakPreview" topLeftCell="A124" zoomScale="85" zoomScaleNormal="100" zoomScaleSheetLayoutView="85" workbookViewId="0">
      <x:selection activeCell="E143" activeCellId="0" sqref="E143:E143"/>
    </x:sheetView>
  </x:sheetViews>
  <x:sheetFormatPr defaultColWidth="9" defaultRowHeight="13.550000000000001"/>
  <x:cols>
    <x:col min="1" max="1" width="22.5" style="61" customWidth="1"/>
    <x:col min="2" max="2" width="22.625" style="61" customWidth="1"/>
    <x:col min="3" max="3" width="8.875" style="61" customWidth="1"/>
    <x:col min="4" max="4" width="11.625" style="61" customWidth="1"/>
    <x:col min="5" max="5" width="20.375" style="130" customWidth="1"/>
    <x:col min="6" max="6" width="19.875" style="130" customWidth="1"/>
    <x:col min="7" max="7" width="12.125" style="130" customWidth="1"/>
    <x:col min="8" max="8" width="9" style="94" customWidth="1"/>
    <x:col min="9" max="9" width="9" style="94"/>
    <x:col min="10" max="11" width="9" style="2"/>
    <x:col min="12" max="12" width="12" style="2" bestFit="1" customWidth="1"/>
    <x:col min="13" max="16384" width="9" style="2"/>
  </x:cols>
  <x:sheetData>
    <x:row r="1" spans="1:7" ht="24.75" customHeight="1">
      <x:c r="A1" s="131" t="s">
        <x:v>1380</x:v>
      </x:c>
      <x:c r="E1" s="132"/>
      <x:c r="F1" s="132"/>
      <x:c r="G1" s="132"/>
    </x:row>
    <x:row r="2" spans="1:7" ht="24.75" customHeight="1">
      <x:c r="A2" s="60" t="s">
        <x:v>319</x:v>
      </x:c>
      <x:c r="B2" s="60" t="s">
        <x:v>328</x:v>
      </x:c>
      <x:c r="C2" s="60" t="s">
        <x:v>162</x:v>
      </x:c>
      <x:c r="D2" s="60" t="s">
        <x:v>317</x:v>
      </x:c>
      <x:c r="E2" s="59" t="s">
        <x:v>223</x:v>
      </x:c>
      <x:c r="F2" s="59" t="s">
        <x:v>161</x:v>
      </x:c>
      <x:c r="G2" s="59" t="s">
        <x:v>226</x:v>
      </x:c>
    </x:row>
    <x:row r="3" spans="1:7" ht="24.75" customHeight="1">
      <x:c r="A3" s="203" t="s">
        <x:v>222</x:v>
      </x:c>
      <x:c r="B3" s="67" t="s">
        <x:v>277</x:v>
      </x:c>
      <x:c r="C3" s="67" t="s">
        <x:v>291</x:v>
      </x:c>
      <x:c r="D3" s="67">
        <x:v>5</x:v>
      </x:c>
      <x:c r="E3" s="125">
        <x:f>자재단가표!D8</x:f>
        <x:v>1517</x:v>
      </x:c>
      <x:c r="F3" s="128">
        <x:f>INT(D3*E3)</x:f>
        <x:v>7585</x:v>
      </x:c>
      <x:c r="G3" s="125"/>
    </x:row>
    <x:row r="4" spans="1:7" ht="24.75" customHeight="1">
      <x:c r="A4" s="204"/>
      <x:c r="B4" s="127" t="s">
        <x:v>170</x:v>
      </x:c>
      <x:c r="C4" s="127" t="s">
        <x:v>248</x:v>
      </x:c>
      <x:c r="D4" s="127">
        <x:v>21</x:v>
      </x:c>
      <x:c r="E4" s="128">
        <x:f>F3</x:f>
        <x:v>7585</x:v>
      </x:c>
      <x:c r="F4" s="128">
        <x:f>INT(D4/100*E4)</x:f>
        <x:v>1592</x:v>
      </x:c>
      <x:c r="G4" s="128"/>
    </x:row>
    <x:row r="5" spans="1:7" ht="24.75" customHeight="1">
      <x:c r="A5" s="205"/>
      <x:c r="B5" s="127" t="s">
        <x:v>307</x:v>
      </x:c>
      <x:c r="C5" s="127"/>
      <x:c r="D5" s="127"/>
      <x:c r="E5" s="128"/>
      <x:c r="F5" s="128">
        <x:f>SUM(F3:F4)</x:f>
        <x:v>9177</x:v>
      </x:c>
      <x:c r="G5" s="128"/>
    </x:row>
    <x:row r="6" spans="1:12" ht="24.75" customHeight="1">
      <x:c r="A6" s="127" t="s">
        <x:v>178</x:v>
      </x:c>
      <x:c r="B6" s="127" t="s">
        <x:v>705</x:v>
      </x:c>
      <x:c r="C6" s="127" t="s">
        <x:v>250</x:v>
      </x:c>
      <x:c r="D6" s="127">
        <x:v>1</x:v>
      </x:c>
      <x:c r="E6" s="128">
        <x:f>INT(노임단가표!H3*25/20*16/12*1/8)</x:f>
        <x:v>47849</x:v>
      </x:c>
      <x:c r="F6" s="128">
        <x:f>INT(D6*E6)</x:f>
        <x:v>47849</x:v>
      </x:c>
      <x:c r="G6" s="128"/>
      <x:c r="L6" s="175">
        <x:f>노임단가표!H3*16*25/8/12/20</x:f>
        <x:v>47849.166666666672</x:v>
      </x:c>
    </x:row>
    <x:row r="7" spans="1:7" ht="24.75" customHeight="1">
      <x:c r="A7" s="127" t="s">
        <x:v>702</x:v>
      </x:c>
      <x:c r="B7" s="127" t="s">
        <x:v>69</x:v>
      </x:c>
      <x:c r="C7" s="127" t="s">
        <x:v>196</x:v>
      </x:c>
      <x:c r="D7" s="127">
        <x:v>1</x:v>
      </x:c>
      <x:c r="E7" s="128">
        <x:v>12688</x:v>
      </x:c>
      <x:c r="F7" s="128">
        <x:f>INT(D7*E7)</x:f>
        <x:v>12688</x:v>
      </x:c>
      <x:c r="G7" s="128"/>
    </x:row>
    <x:row r="8" spans="1:7" ht="24.75" customHeight="1">
      <x:c r="A8" s="127" t="s">
        <x:v>888</x:v>
      </x:c>
      <x:c r="B8" s="127"/>
      <x:c r="C8" s="127"/>
      <x:c r="D8" s="127"/>
      <x:c r="E8" s="128"/>
      <x:c r="F8" s="128">
        <x:f>SUM(F5,F6,F7)</x:f>
        <x:v>69714</x:v>
      </x:c>
      <x:c r="G8" s="128"/>
    </x:row>
    <x:row r="10" spans="1:9" s="15" customFormat="1" ht="24.75" customHeight="1">
      <x:c r="A10" s="131" t="s">
        <x:v>1003</x:v>
      </x:c>
      <x:c r="B10" s="61"/>
      <x:c r="C10" s="61"/>
      <x:c r="D10" s="61"/>
      <x:c r="E10" s="132"/>
      <x:c r="F10" s="132"/>
      <x:c r="G10" s="132"/>
      <x:c r="H10" s="131"/>
      <x:c r="I10" s="131"/>
    </x:row>
    <x:row r="11" spans="1:7" ht="19.5" customHeight="1">
      <x:c r="A11" s="60" t="s">
        <x:v>319</x:v>
      </x:c>
      <x:c r="B11" s="60" t="s">
        <x:v>328</x:v>
      </x:c>
      <x:c r="C11" s="60" t="s">
        <x:v>162</x:v>
      </x:c>
      <x:c r="D11" s="60" t="s">
        <x:v>317</x:v>
      </x:c>
      <x:c r="E11" s="59" t="s">
        <x:v>223</x:v>
      </x:c>
      <x:c r="F11" s="59" t="s">
        <x:v>161</x:v>
      </x:c>
      <x:c r="G11" s="59" t="s">
        <x:v>226</x:v>
      </x:c>
    </x:row>
    <x:row r="12" spans="1:7" ht="19.5" customHeight="1">
      <x:c r="A12" s="203" t="s">
        <x:v>222</x:v>
      </x:c>
      <x:c r="B12" s="67" t="s">
        <x:v>277</x:v>
      </x:c>
      <x:c r="C12" s="67" t="s">
        <x:v>291</x:v>
      </x:c>
      <x:c r="D12" s="67">
        <x:v>9.9000000000000004</x:v>
      </x:c>
      <x:c r="E12" s="125">
        <x:f>자재단가표!D8</x:f>
        <x:v>1517</x:v>
      </x:c>
      <x:c r="F12" s="128">
        <x:f>INT(D12*E12)</x:f>
        <x:v>15018</x:v>
      </x:c>
      <x:c r="G12" s="125"/>
    </x:row>
    <x:row r="13" spans="1:7" ht="19.5" customHeight="1">
      <x:c r="A13" s="204"/>
      <x:c r="B13" s="127" t="s">
        <x:v>170</x:v>
      </x:c>
      <x:c r="C13" s="127" t="s">
        <x:v>248</x:v>
      </x:c>
      <x:c r="D13" s="127">
        <x:v>22</x:v>
      </x:c>
      <x:c r="E13" s="128">
        <x:f>F12</x:f>
        <x:v>15018</x:v>
      </x:c>
      <x:c r="F13" s="128">
        <x:f>INT(D13/100*E13)</x:f>
        <x:v>3303</x:v>
      </x:c>
      <x:c r="G13" s="128"/>
    </x:row>
    <x:row r="14" spans="1:7" ht="19.5" customHeight="1">
      <x:c r="A14" s="205"/>
      <x:c r="B14" s="127" t="s">
        <x:v>307</x:v>
      </x:c>
      <x:c r="C14" s="127"/>
      <x:c r="D14" s="127"/>
      <x:c r="E14" s="128"/>
      <x:c r="F14" s="128">
        <x:f>SUM(F12:F13)</x:f>
        <x:v>18321</x:v>
      </x:c>
      <x:c r="G14" s="128"/>
    </x:row>
    <x:row r="15" spans="1:7" ht="19.5" customHeight="1">
      <x:c r="A15" s="127" t="s">
        <x:v>178</x:v>
      </x:c>
      <x:c r="B15" s="127" t="s">
        <x:v>705</x:v>
      </x:c>
      <x:c r="C15" s="127" t="s">
        <x:v>250</x:v>
      </x:c>
      <x:c r="D15" s="127">
        <x:v>1</x:v>
      </x:c>
      <x:c r="E15" s="128">
        <x:f>INT(노임단가표!H3*25/20*16/12*1/8)</x:f>
        <x:v>47849</x:v>
      </x:c>
      <x:c r="F15" s="128">
        <x:f>INT(D15*E15)</x:f>
        <x:v>47849</x:v>
      </x:c>
      <x:c r="G15" s="128"/>
    </x:row>
    <x:row r="16" spans="1:7" ht="19.5" customHeight="1">
      <x:c r="A16" s="127" t="s">
        <x:v>702</x:v>
      </x:c>
      <x:c r="B16" s="127" t="s">
        <x:v>69</x:v>
      </x:c>
      <x:c r="C16" s="127" t="s">
        <x:v>196</x:v>
      </x:c>
      <x:c r="D16" s="127">
        <x:v>1</x:v>
      </x:c>
      <x:c r="E16" s="128">
        <x:v>15965</x:v>
      </x:c>
      <x:c r="F16" s="128">
        <x:f>INT(D16*E16)</x:f>
        <x:v>15965</x:v>
      </x:c>
      <x:c r="G16" s="128"/>
    </x:row>
    <x:row r="17" spans="1:7" ht="19.5" customHeight="1">
      <x:c r="A17" s="127" t="s">
        <x:v>888</x:v>
      </x:c>
      <x:c r="B17" s="127"/>
      <x:c r="C17" s="127"/>
      <x:c r="D17" s="127"/>
      <x:c r="E17" s="128"/>
      <x:c r="F17" s="128">
        <x:f>SUM(F14,F15,F16)</x:f>
        <x:v>82135</x:v>
      </x:c>
      <x:c r="G17" s="128"/>
    </x:row>
    <x:row r="18" spans="1:7" ht="19.5" customHeight="1">
      <x:c r="A18" s="133"/>
      <x:c r="B18" s="133"/>
      <x:c r="C18" s="133"/>
      <x:c r="D18" s="133"/>
      <x:c r="E18" s="134"/>
      <x:c r="F18" s="134"/>
      <x:c r="G18" s="134"/>
    </x:row>
    <x:row r="19" spans="1:7" ht="19.5" customHeight="1">
      <x:c r="A19" s="131" t="s">
        <x:v>131</x:v>
      </x:c>
      <x:c r="E19" s="132"/>
      <x:c r="F19" s="132"/>
      <x:c r="G19" s="132"/>
    </x:row>
    <x:row r="20" spans="1:7" ht="19.5" customHeight="1">
      <x:c r="A20" s="60" t="s">
        <x:v>319</x:v>
      </x:c>
      <x:c r="B20" s="60" t="s">
        <x:v>328</x:v>
      </x:c>
      <x:c r="C20" s="22" t="s">
        <x:v>162</x:v>
      </x:c>
      <x:c r="D20" s="22" t="s">
        <x:v>317</x:v>
      </x:c>
      <x:c r="E20" s="59" t="s">
        <x:v>223</x:v>
      </x:c>
      <x:c r="F20" s="59" t="s">
        <x:v>161</x:v>
      </x:c>
      <x:c r="G20" s="59" t="s">
        <x:v>226</x:v>
      </x:c>
    </x:row>
    <x:row r="21" spans="1:7" ht="19.5" customHeight="1">
      <x:c r="A21" s="203" t="s">
        <x:v>222</x:v>
      </x:c>
      <x:c r="B21" s="67" t="s">
        <x:v>277</x:v>
      </x:c>
      <x:c r="C21" s="67" t="s">
        <x:v>291</x:v>
      </x:c>
      <x:c r="D21" s="67">
        <x:v>11.6</x:v>
      </x:c>
      <x:c r="E21" s="125">
        <x:f>E139</x:f>
        <x:v>1517</x:v>
      </x:c>
      <x:c r="F21" s="128">
        <x:f>INT(D21*E21)</x:f>
        <x:v>17597</x:v>
      </x:c>
      <x:c r="G21" s="125"/>
    </x:row>
    <x:row r="22" spans="1:7" ht="19.5" customHeight="1">
      <x:c r="A22" s="204"/>
      <x:c r="B22" s="127" t="s">
        <x:v>170</x:v>
      </x:c>
      <x:c r="C22" s="127" t="s">
        <x:v>248</x:v>
      </x:c>
      <x:c r="D22" s="127">
        <x:v>24</x:v>
      </x:c>
      <x:c r="E22" s="128">
        <x:f>F21</x:f>
        <x:v>17597</x:v>
      </x:c>
      <x:c r="F22" s="128">
        <x:f>INT(D22/100*E22)</x:f>
        <x:v>4223</x:v>
      </x:c>
      <x:c r="G22" s="128"/>
    </x:row>
    <x:row r="23" spans="1:7" ht="19.5" customHeight="1">
      <x:c r="A23" s="205"/>
      <x:c r="B23" s="127" t="s">
        <x:v>307</x:v>
      </x:c>
      <x:c r="C23" s="127"/>
      <x:c r="D23" s="127"/>
      <x:c r="E23" s="128"/>
      <x:c r="F23" s="128">
        <x:f>SUM(F21:F22)</x:f>
        <x:v>21820</x:v>
      </x:c>
      <x:c r="G23" s="128"/>
    </x:row>
    <x:row r="24" spans="1:7" ht="19.5" customHeight="1">
      <x:c r="A24" s="127" t="s">
        <x:v>178</x:v>
      </x:c>
      <x:c r="B24" s="127" t="s">
        <x:v>705</x:v>
      </x:c>
      <x:c r="C24" s="127" t="s">
        <x:v>250</x:v>
      </x:c>
      <x:c r="D24" s="127">
        <x:v>1</x:v>
      </x:c>
      <x:c r="E24" s="128">
        <x:f>INT(노임단가표!H3*25/20*16/12*1/8)</x:f>
        <x:v>47849</x:v>
      </x:c>
      <x:c r="F24" s="128">
        <x:f>INT(D24*E24)</x:f>
        <x:v>47849</x:v>
      </x:c>
      <x:c r="G24" s="128"/>
    </x:row>
    <x:row r="25" spans="1:7" ht="19.5" customHeight="1">
      <x:c r="A25" s="127" t="s">
        <x:v>702</x:v>
      </x:c>
      <x:c r="B25" s="127" t="s">
        <x:v>69</x:v>
      </x:c>
      <x:c r="C25" s="127" t="s">
        <x:v>196</x:v>
      </x:c>
      <x:c r="D25" s="127">
        <x:v>1</x:v>
      </x:c>
      <x:c r="E25" s="128">
        <x:v>24867</x:v>
      </x:c>
      <x:c r="F25" s="128">
        <x:f>INT(D25*E25)</x:f>
        <x:v>24867</x:v>
      </x:c>
      <x:c r="G25" s="128"/>
    </x:row>
    <x:row r="26" spans="1:7" ht="19.5" customHeight="1">
      <x:c r="A26" s="127" t="s">
        <x:v>888</x:v>
      </x:c>
      <x:c r="B26" s="127"/>
      <x:c r="C26" s="127"/>
      <x:c r="D26" s="127"/>
      <x:c r="E26" s="128"/>
      <x:c r="F26" s="128">
        <x:f>SUM(F23,F24,F25)</x:f>
        <x:v>94536</x:v>
      </x:c>
      <x:c r="G26" s="128"/>
    </x:row>
    <x:row r="27" ht="19.5" customHeight="1"/>
    <x:row r="28" spans="1:9" s="15" customFormat="1" ht="24.75" customHeight="1">
      <x:c r="A28" s="131" t="s">
        <x:v>993</x:v>
      </x:c>
      <x:c r="B28" s="61"/>
      <x:c r="C28" s="61"/>
      <x:c r="D28" s="61"/>
      <x:c r="E28" s="132"/>
      <x:c r="F28" s="132"/>
      <x:c r="G28" s="132"/>
      <x:c r="H28" s="131"/>
      <x:c r="I28" s="131"/>
    </x:row>
    <x:row r="29" spans="1:7" ht="19.5" customHeight="1">
      <x:c r="A29" s="60" t="s">
        <x:v>319</x:v>
      </x:c>
      <x:c r="B29" s="60" t="s">
        <x:v>328</x:v>
      </x:c>
      <x:c r="C29" s="22" t="s">
        <x:v>162</x:v>
      </x:c>
      <x:c r="D29" s="22" t="s">
        <x:v>317</x:v>
      </x:c>
      <x:c r="E29" s="59" t="s">
        <x:v>223</x:v>
      </x:c>
      <x:c r="F29" s="59" t="s">
        <x:v>161</x:v>
      </x:c>
      <x:c r="G29" s="59" t="s">
        <x:v>226</x:v>
      </x:c>
    </x:row>
    <x:row r="30" spans="1:7" ht="19.5" customHeight="1">
      <x:c r="A30" s="203" t="s">
        <x:v>222</x:v>
      </x:c>
      <x:c r="B30" s="67" t="s">
        <x:v>277</x:v>
      </x:c>
      <x:c r="C30" s="67" t="s">
        <x:v>291</x:v>
      </x:c>
      <x:c r="D30" s="67">
        <x:v>11.6</x:v>
      </x:c>
      <x:c r="E30" s="125">
        <x:f>E12</x:f>
        <x:v>1517</x:v>
      </x:c>
      <x:c r="F30" s="128">
        <x:f>INT(D30*E30)</x:f>
        <x:v>17597</x:v>
      </x:c>
      <x:c r="G30" s="125"/>
    </x:row>
    <x:row r="31" spans="1:7" ht="19.5" customHeight="1">
      <x:c r="A31" s="204"/>
      <x:c r="B31" s="127" t="s">
        <x:v>170</x:v>
      </x:c>
      <x:c r="C31" s="127" t="s">
        <x:v>248</x:v>
      </x:c>
      <x:c r="D31" s="127">
        <x:v>22</x:v>
      </x:c>
      <x:c r="E31" s="128">
        <x:f>F30</x:f>
        <x:v>17597</x:v>
      </x:c>
      <x:c r="F31" s="128">
        <x:f>INT(D31/100*E31)</x:f>
        <x:v>3871</x:v>
      </x:c>
      <x:c r="G31" s="128"/>
    </x:row>
    <x:row r="32" spans="1:7" ht="19.5" customHeight="1">
      <x:c r="A32" s="205"/>
      <x:c r="B32" s="127" t="s">
        <x:v>307</x:v>
      </x:c>
      <x:c r="C32" s="127"/>
      <x:c r="D32" s="127"/>
      <x:c r="E32" s="128"/>
      <x:c r="F32" s="128">
        <x:f>SUM(F30:F31)</x:f>
        <x:v>21468</x:v>
      </x:c>
      <x:c r="G32" s="128"/>
    </x:row>
    <x:row r="33" spans="1:7" ht="19.5" customHeight="1">
      <x:c r="A33" s="127" t="s">
        <x:v>178</x:v>
      </x:c>
      <x:c r="B33" s="127" t="s">
        <x:v>705</x:v>
      </x:c>
      <x:c r="C33" s="127" t="s">
        <x:v>250</x:v>
      </x:c>
      <x:c r="D33" s="127">
        <x:v>1</x:v>
      </x:c>
      <x:c r="E33" s="128">
        <x:f>E15</x:f>
        <x:v>47849</x:v>
      </x:c>
      <x:c r="F33" s="128">
        <x:f>INT(D33*E33)</x:f>
        <x:v>47849</x:v>
      </x:c>
      <x:c r="G33" s="128"/>
    </x:row>
    <x:row r="34" spans="1:7" ht="19.5" customHeight="1">
      <x:c r="A34" s="127" t="s">
        <x:v>702</x:v>
      </x:c>
      <x:c r="B34" s="127" t="s">
        <x:v>69</x:v>
      </x:c>
      <x:c r="C34" s="127" t="s">
        <x:v>196</x:v>
      </x:c>
      <x:c r="D34" s="127">
        <x:v>1</x:v>
      </x:c>
      <x:c r="E34" s="128">
        <x:v>22383</x:v>
      </x:c>
      <x:c r="F34" s="128">
        <x:f>INT(D34*E34)</x:f>
        <x:v>22383</x:v>
      </x:c>
      <x:c r="G34" s="128"/>
    </x:row>
    <x:row r="35" spans="1:7" ht="19.5" customHeight="1">
      <x:c r="A35" s="127" t="s">
        <x:v>888</x:v>
      </x:c>
      <x:c r="B35" s="127"/>
      <x:c r="C35" s="127"/>
      <x:c r="D35" s="127"/>
      <x:c r="E35" s="128"/>
      <x:c r="F35" s="128">
        <x:f>SUM(F32,F33,F34)</x:f>
        <x:v>91700</x:v>
      </x:c>
      <x:c r="G35" s="128"/>
    </x:row>
    <x:row r="36" ht="19.5" customHeight="1"/>
    <x:row r="37" spans="1:9" s="15" customFormat="1" ht="24.75" customHeight="1">
      <x:c r="A37" s="131" t="s">
        <x:v>134</x:v>
      </x:c>
      <x:c r="B37" s="61"/>
      <x:c r="C37" s="61"/>
      <x:c r="D37" s="61"/>
      <x:c r="E37" s="132"/>
      <x:c r="F37" s="132"/>
      <x:c r="G37" s="132"/>
      <x:c r="H37" s="131"/>
      <x:c r="I37" s="131"/>
    </x:row>
    <x:row r="38" spans="1:7" ht="19.5" customHeight="1">
      <x:c r="A38" s="60" t="s">
        <x:v>319</x:v>
      </x:c>
      <x:c r="B38" s="60" t="s">
        <x:v>328</x:v>
      </x:c>
      <x:c r="C38" s="22" t="s">
        <x:v>162</x:v>
      </x:c>
      <x:c r="D38" s="22" t="s">
        <x:v>317</x:v>
      </x:c>
      <x:c r="E38" s="59" t="s">
        <x:v>223</x:v>
      </x:c>
      <x:c r="F38" s="59" t="s">
        <x:v>161</x:v>
      </x:c>
      <x:c r="G38" s="59" t="s">
        <x:v>226</x:v>
      </x:c>
    </x:row>
    <x:row r="39" spans="1:7" ht="19.5" customHeight="1">
      <x:c r="A39" s="203" t="s">
        <x:v>222</x:v>
      </x:c>
      <x:c r="B39" s="67" t="s">
        <x:v>277</x:v>
      </x:c>
      <x:c r="C39" s="67" t="s">
        <x:v>291</x:v>
      </x:c>
      <x:c r="D39" s="67">
        <x:v>3.7999999999999998</x:v>
      </x:c>
      <x:c r="E39" s="125">
        <x:f>자재단가표!D8</x:f>
        <x:v>1517</x:v>
      </x:c>
      <x:c r="F39" s="128">
        <x:f>INT(D39*E39)</x:f>
        <x:v>5764</x:v>
      </x:c>
      <x:c r="G39" s="125"/>
    </x:row>
    <x:row r="40" spans="1:7" ht="19.5" customHeight="1">
      <x:c r="A40" s="204"/>
      <x:c r="B40" s="127" t="s">
        <x:v>170</x:v>
      </x:c>
      <x:c r="C40" s="127" t="s">
        <x:v>248</x:v>
      </x:c>
      <x:c r="D40" s="127">
        <x:v>39</x:v>
      </x:c>
      <x:c r="E40" s="128">
        <x:f>F39</x:f>
        <x:v>5764</x:v>
      </x:c>
      <x:c r="F40" s="128">
        <x:f>INT(D40/100*E40)</x:f>
        <x:v>2247</x:v>
      </x:c>
      <x:c r="G40" s="128"/>
    </x:row>
    <x:row r="41" spans="1:7" ht="19.5" customHeight="1">
      <x:c r="A41" s="205"/>
      <x:c r="B41" s="127" t="s">
        <x:v>307</x:v>
      </x:c>
      <x:c r="C41" s="127"/>
      <x:c r="D41" s="127"/>
      <x:c r="E41" s="128"/>
      <x:c r="F41" s="128">
        <x:f>SUM(F39:F40)</x:f>
        <x:v>8011</x:v>
      </x:c>
      <x:c r="G41" s="128"/>
    </x:row>
    <x:row r="42" spans="1:7" ht="19.5" customHeight="1">
      <x:c r="A42" s="127" t="s">
        <x:v>178</x:v>
      </x:c>
      <x:c r="B42" s="127" t="s">
        <x:v>705</x:v>
      </x:c>
      <x:c r="C42" s="127" t="s">
        <x:v>250</x:v>
      </x:c>
      <x:c r="D42" s="127">
        <x:v>1</x:v>
      </x:c>
      <x:c r="E42" s="128">
        <x:f>E15</x:f>
        <x:v>47849</x:v>
      </x:c>
      <x:c r="F42" s="128">
        <x:f>INT(D42*E42)</x:f>
        <x:v>47849</x:v>
      </x:c>
      <x:c r="G42" s="128"/>
    </x:row>
    <x:row r="43" spans="1:7" ht="19.5" customHeight="1">
      <x:c r="A43" s="127" t="s">
        <x:v>702</x:v>
      </x:c>
      <x:c r="B43" s="127" t="s">
        <x:v>1244</x:v>
      </x:c>
      <x:c r="C43" s="127" t="s">
        <x:v>196</x:v>
      </x:c>
      <x:c r="D43" s="127">
        <x:v>1</x:v>
      </x:c>
      <x:c r="E43" s="128">
        <x:v>28495</x:v>
      </x:c>
      <x:c r="F43" s="128">
        <x:f>INT(D43*E43)</x:f>
        <x:v>28495</x:v>
      </x:c>
      <x:c r="G43" s="128"/>
    </x:row>
    <x:row r="44" spans="1:7" ht="19.5" customHeight="1">
      <x:c r="A44" s="127" t="s">
        <x:v>888</x:v>
      </x:c>
      <x:c r="B44" s="127"/>
      <x:c r="C44" s="127"/>
      <x:c r="D44" s="127"/>
      <x:c r="E44" s="128"/>
      <x:c r="F44" s="128">
        <x:f>SUM(F41,F42,F43)</x:f>
        <x:v>84355</x:v>
      </x:c>
      <x:c r="G44" s="128"/>
    </x:row>
    <x:row r="45" ht="19.5" customHeight="1"/>
    <x:row r="46" spans="1:9" s="15" customFormat="1" ht="24.75" customHeight="1">
      <x:c r="A46" s="131" t="s">
        <x:v>139</x:v>
      </x:c>
      <x:c r="B46" s="61"/>
      <x:c r="C46" s="61"/>
      <x:c r="D46" s="61"/>
      <x:c r="E46" s="132"/>
      <x:c r="F46" s="132"/>
      <x:c r="G46" s="132"/>
      <x:c r="H46" s="131"/>
      <x:c r="I46" s="131"/>
    </x:row>
    <x:row r="47" spans="1:7" ht="19.5" customHeight="1">
      <x:c r="A47" s="60" t="s">
        <x:v>319</x:v>
      </x:c>
      <x:c r="B47" s="60" t="s">
        <x:v>328</x:v>
      </x:c>
      <x:c r="C47" s="22" t="s">
        <x:v>162</x:v>
      </x:c>
      <x:c r="D47" s="22" t="s">
        <x:v>317</x:v>
      </x:c>
      <x:c r="E47" s="59" t="s">
        <x:v>223</x:v>
      </x:c>
      <x:c r="F47" s="59" t="s">
        <x:v>161</x:v>
      </x:c>
      <x:c r="G47" s="59" t="s">
        <x:v>226</x:v>
      </x:c>
    </x:row>
    <x:row r="48" spans="1:7" ht="19.5" customHeight="1">
      <x:c r="A48" s="203" t="s">
        <x:v>222</x:v>
      </x:c>
      <x:c r="B48" s="67" t="s">
        <x:v>277</x:v>
      </x:c>
      <x:c r="C48" s="67" t="s">
        <x:v>291</x:v>
      </x:c>
      <x:c r="D48" s="67">
        <x:v>6.0999999999999996</x:v>
      </x:c>
      <x:c r="E48" s="125">
        <x:f>자재단가표!D8</x:f>
        <x:v>1517</x:v>
      </x:c>
      <x:c r="F48" s="128">
        <x:f>INT(D48*E48)</x:f>
        <x:v>9253</x:v>
      </x:c>
      <x:c r="G48" s="125"/>
    </x:row>
    <x:row r="49" spans="1:7" ht="19.5" customHeight="1">
      <x:c r="A49" s="204"/>
      <x:c r="B49" s="127" t="s">
        <x:v>170</x:v>
      </x:c>
      <x:c r="C49" s="127" t="s">
        <x:v>248</x:v>
      </x:c>
      <x:c r="D49" s="127">
        <x:v>39</x:v>
      </x:c>
      <x:c r="E49" s="128">
        <x:f>F48</x:f>
        <x:v>9253</x:v>
      </x:c>
      <x:c r="F49" s="128">
        <x:f>INT(D49/100*E49)</x:f>
        <x:v>3608</x:v>
      </x:c>
      <x:c r="G49" s="128"/>
    </x:row>
    <x:row r="50" spans="1:7" ht="19.5" customHeight="1">
      <x:c r="A50" s="205"/>
      <x:c r="B50" s="127" t="s">
        <x:v>307</x:v>
      </x:c>
      <x:c r="C50" s="127"/>
      <x:c r="D50" s="127"/>
      <x:c r="E50" s="128"/>
      <x:c r="F50" s="128">
        <x:f>SUM(F48:F49)</x:f>
        <x:v>12861</x:v>
      </x:c>
      <x:c r="G50" s="128"/>
    </x:row>
    <x:row r="51" spans="1:7" ht="19.5" customHeight="1">
      <x:c r="A51" s="127" t="s">
        <x:v>178</x:v>
      </x:c>
      <x:c r="B51" s="127" t="s">
        <x:v>705</x:v>
      </x:c>
      <x:c r="C51" s="127" t="s">
        <x:v>250</x:v>
      </x:c>
      <x:c r="D51" s="127">
        <x:v>1</x:v>
      </x:c>
      <x:c r="E51" s="128">
        <x:f>E33</x:f>
        <x:v>47849</x:v>
      </x:c>
      <x:c r="F51" s="128">
        <x:f>INT(D51*E51)</x:f>
        <x:v>47849</x:v>
      </x:c>
      <x:c r="G51" s="128"/>
    </x:row>
    <x:row r="52" spans="1:7" ht="19.5" customHeight="1">
      <x:c r="A52" s="127" t="s">
        <x:v>702</x:v>
      </x:c>
      <x:c r="B52" s="127" t="s">
        <x:v>1244</x:v>
      </x:c>
      <x:c r="C52" s="127" t="s">
        <x:v>196</x:v>
      </x:c>
      <x:c r="D52" s="127">
        <x:v>1</x:v>
      </x:c>
      <x:c r="E52" s="128">
        <x:v>54842</x:v>
      </x:c>
      <x:c r="F52" s="128">
        <x:f>INT(D52*E52)</x:f>
        <x:v>54842</x:v>
      </x:c>
      <x:c r="G52" s="128"/>
    </x:row>
    <x:row r="53" spans="1:7" ht="19.5" customHeight="1">
      <x:c r="A53" s="127" t="s">
        <x:v>888</x:v>
      </x:c>
      <x:c r="B53" s="127"/>
      <x:c r="C53" s="127"/>
      <x:c r="D53" s="127"/>
      <x:c r="E53" s="128"/>
      <x:c r="F53" s="128">
        <x:f>SUM(F50,F51,F52)</x:f>
        <x:v>115552</x:v>
      </x:c>
      <x:c r="G53" s="128"/>
    </x:row>
    <x:row r="54" spans="1:7" ht="19.5" customHeight="1">
      <x:c r="A54" s="133"/>
      <x:c r="B54" s="133"/>
      <x:c r="C54" s="133"/>
      <x:c r="D54" s="133"/>
      <x:c r="E54" s="134"/>
      <x:c r="F54" s="134"/>
      <x:c r="G54" s="134"/>
    </x:row>
    <x:row r="55" spans="1:7" ht="19.5" customHeight="1">
      <x:c r="A55" s="131" t="s">
        <x:v>125</x:v>
      </x:c>
      <x:c r="E55" s="132"/>
      <x:c r="F55" s="132"/>
      <x:c r="G55" s="132"/>
    </x:row>
    <x:row r="56" spans="1:7" ht="19.5" customHeight="1">
      <x:c r="A56" s="60" t="s">
        <x:v>319</x:v>
      </x:c>
      <x:c r="B56" s="60" t="s">
        <x:v>328</x:v>
      </x:c>
      <x:c r="C56" s="22" t="s">
        <x:v>162</x:v>
      </x:c>
      <x:c r="D56" s="22" t="s">
        <x:v>317</x:v>
      </x:c>
      <x:c r="E56" s="59" t="s">
        <x:v>223</x:v>
      </x:c>
      <x:c r="F56" s="59" t="s">
        <x:v>161</x:v>
      </x:c>
      <x:c r="G56" s="59" t="s">
        <x:v>226</x:v>
      </x:c>
    </x:row>
    <x:row r="57" spans="1:7" ht="19.5" customHeight="1">
      <x:c r="A57" s="203" t="s">
        <x:v>222</x:v>
      </x:c>
      <x:c r="B57" s="67" t="s">
        <x:v>277</x:v>
      </x:c>
      <x:c r="C57" s="67" t="s">
        <x:v>291</x:v>
      </x:c>
      <x:c r="D57" s="67">
        <x:v>7.7000000000000002</x:v>
      </x:c>
      <x:c r="E57" s="125">
        <x:f>E121</x:f>
        <x:v>1517</x:v>
      </x:c>
      <x:c r="F57" s="128">
        <x:f>INT(D57*E57)</x:f>
        <x:v>11680</x:v>
      </x:c>
      <x:c r="G57" s="125"/>
    </x:row>
    <x:row r="58" spans="1:7" ht="19.5" customHeight="1">
      <x:c r="A58" s="204"/>
      <x:c r="B58" s="127" t="s">
        <x:v>170</x:v>
      </x:c>
      <x:c r="C58" s="127" t="s">
        <x:v>248</x:v>
      </x:c>
      <x:c r="D58" s="127">
        <x:v>39</x:v>
      </x:c>
      <x:c r="E58" s="128">
        <x:f>F57</x:f>
        <x:v>11680</x:v>
      </x:c>
      <x:c r="F58" s="128">
        <x:f>INT(D58/100*E58)</x:f>
        <x:v>4555</x:v>
      </x:c>
      <x:c r="G58" s="128"/>
    </x:row>
    <x:row r="59" spans="1:7" ht="19.5" customHeight="1">
      <x:c r="A59" s="205"/>
      <x:c r="B59" s="127" t="s">
        <x:v>307</x:v>
      </x:c>
      <x:c r="C59" s="127"/>
      <x:c r="D59" s="127"/>
      <x:c r="E59" s="128"/>
      <x:c r="F59" s="128">
        <x:f>SUM(F57:F58)</x:f>
        <x:v>16235</x:v>
      </x:c>
      <x:c r="G59" s="128"/>
    </x:row>
    <x:row r="60" spans="1:7" ht="19.5" customHeight="1">
      <x:c r="A60" s="127" t="s">
        <x:v>178</x:v>
      </x:c>
      <x:c r="B60" s="127" t="s">
        <x:v>705</x:v>
      </x:c>
      <x:c r="C60" s="127" t="s">
        <x:v>250</x:v>
      </x:c>
      <x:c r="D60" s="127">
        <x:v>1</x:v>
      </x:c>
      <x:c r="E60" s="128">
        <x:f>E24</x:f>
        <x:v>47849</x:v>
      </x:c>
      <x:c r="F60" s="128">
        <x:f>INT(D60*E60)</x:f>
        <x:v>47849</x:v>
      </x:c>
      <x:c r="G60" s="128"/>
    </x:row>
    <x:row r="61" spans="1:7" ht="19.5" customHeight="1">
      <x:c r="A61" s="127" t="s">
        <x:v>702</x:v>
      </x:c>
      <x:c r="B61" s="127" t="s">
        <x:v>1244</x:v>
      </x:c>
      <x:c r="C61" s="127" t="s">
        <x:v>196</x:v>
      </x:c>
      <x:c r="D61" s="127">
        <x:v>1</x:v>
      </x:c>
      <x:c r="E61" s="128">
        <x:v>52293</x:v>
      </x:c>
      <x:c r="F61" s="128">
        <x:f>INT(D61*E61)</x:f>
        <x:v>52293</x:v>
      </x:c>
      <x:c r="G61" s="128"/>
    </x:row>
    <x:row r="62" spans="1:7" ht="19.5" customHeight="1">
      <x:c r="A62" s="127" t="s">
        <x:v>888</x:v>
      </x:c>
      <x:c r="B62" s="127"/>
      <x:c r="C62" s="127"/>
      <x:c r="D62" s="127"/>
      <x:c r="E62" s="128"/>
      <x:c r="F62" s="128">
        <x:f>SUM(F59,F60,F61)</x:f>
        <x:v>116377</x:v>
      </x:c>
      <x:c r="G62" s="128"/>
    </x:row>
    <x:row r="63" ht="19.5" customHeight="1"/>
    <x:row r="64" spans="1:7" ht="19.5" customHeight="1">
      <x:c r="A64" s="131" t="s">
        <x:v>136</x:v>
      </x:c>
      <x:c r="E64" s="132"/>
      <x:c r="F64" s="132"/>
      <x:c r="G64" s="132"/>
    </x:row>
    <x:row r="65" spans="1:7" ht="19.5" customHeight="1">
      <x:c r="A65" s="60" t="s">
        <x:v>319</x:v>
      </x:c>
      <x:c r="B65" s="60" t="s">
        <x:v>328</x:v>
      </x:c>
      <x:c r="C65" s="22" t="s">
        <x:v>162</x:v>
      </x:c>
      <x:c r="D65" s="22" t="s">
        <x:v>317</x:v>
      </x:c>
      <x:c r="E65" s="59" t="s">
        <x:v>223</x:v>
      </x:c>
      <x:c r="F65" s="59" t="s">
        <x:v>161</x:v>
      </x:c>
      <x:c r="G65" s="59" t="s">
        <x:v>226</x:v>
      </x:c>
    </x:row>
    <x:row r="66" spans="1:7" ht="19.5" customHeight="1">
      <x:c r="A66" s="203" t="s">
        <x:v>222</x:v>
      </x:c>
      <x:c r="B66" s="67" t="s">
        <x:v>277</x:v>
      </x:c>
      <x:c r="C66" s="67" t="s">
        <x:v>291</x:v>
      </x:c>
      <x:c r="D66" s="67">
        <x:v>8.5</x:v>
      </x:c>
      <x:c r="E66" s="125">
        <x:f>자재단가표!D8</x:f>
        <x:v>1517</x:v>
      </x:c>
      <x:c r="F66" s="128">
        <x:f>INT(D66*E66)</x:f>
        <x:v>12894</x:v>
      </x:c>
      <x:c r="G66" s="125"/>
    </x:row>
    <x:row r="67" spans="1:7" ht="19.5" customHeight="1">
      <x:c r="A67" s="204"/>
      <x:c r="B67" s="127" t="s">
        <x:v>170</x:v>
      </x:c>
      <x:c r="C67" s="127" t="s">
        <x:v>248</x:v>
      </x:c>
      <x:c r="D67" s="127">
        <x:v>57</x:v>
      </x:c>
      <x:c r="E67" s="128">
        <x:f>F66</x:f>
        <x:v>12894</x:v>
      </x:c>
      <x:c r="F67" s="128">
        <x:f>INT(D67/100*E67)</x:f>
        <x:v>7349</x:v>
      </x:c>
      <x:c r="G67" s="128"/>
    </x:row>
    <x:row r="68" spans="1:7" ht="19.5" customHeight="1">
      <x:c r="A68" s="205"/>
      <x:c r="B68" s="127" t="s">
        <x:v>307</x:v>
      </x:c>
      <x:c r="C68" s="127"/>
      <x:c r="D68" s="127"/>
      <x:c r="E68" s="128"/>
      <x:c r="F68" s="128">
        <x:f>SUM(F66:F67)</x:f>
        <x:v>20243</x:v>
      </x:c>
      <x:c r="G68" s="128"/>
    </x:row>
    <x:row r="69" spans="1:7" ht="19.5" customHeight="1">
      <x:c r="A69" s="127" t="s">
        <x:v>178</x:v>
      </x:c>
      <x:c r="B69" s="127" t="s">
        <x:v>705</x:v>
      </x:c>
      <x:c r="C69" s="127" t="s">
        <x:v>250</x:v>
      </x:c>
      <x:c r="D69" s="127">
        <x:v>1</x:v>
      </x:c>
      <x:c r="E69" s="128">
        <x:f>E60</x:f>
        <x:v>47849</x:v>
      </x:c>
      <x:c r="F69" s="128">
        <x:f>INT(D69*E69)</x:f>
        <x:v>47849</x:v>
      </x:c>
      <x:c r="G69" s="128"/>
    </x:row>
    <x:row r="70" spans="1:7" ht="19.5" customHeight="1">
      <x:c r="A70" s="127" t="s">
        <x:v>702</x:v>
      </x:c>
      <x:c r="B70" s="127" t="s">
        <x:v>1244</x:v>
      </x:c>
      <x:c r="C70" s="127" t="s">
        <x:v>196</x:v>
      </x:c>
      <x:c r="D70" s="127">
        <x:v>1</x:v>
      </x:c>
      <x:c r="E70" s="128">
        <x:v>62471</x:v>
      </x:c>
      <x:c r="F70" s="128">
        <x:f>INT(D70*E70)</x:f>
        <x:v>62471</x:v>
      </x:c>
      <x:c r="G70" s="128"/>
    </x:row>
    <x:row r="71" spans="1:7" ht="19.5" customHeight="1">
      <x:c r="A71" s="127" t="s">
        <x:v>888</x:v>
      </x:c>
      <x:c r="B71" s="127"/>
      <x:c r="C71" s="127"/>
      <x:c r="D71" s="127"/>
      <x:c r="E71" s="128"/>
      <x:c r="F71" s="128">
        <x:f>SUM(F68,F69,F70)</x:f>
        <x:v>130563</x:v>
      </x:c>
      <x:c r="G71" s="128"/>
    </x:row>
    <x:row r="72" spans="1:7" ht="19.5" customHeight="1">
      <x:c r="A72" s="133"/>
      <x:c r="B72" s="133"/>
      <x:c r="C72" s="133"/>
      <x:c r="D72" s="133"/>
      <x:c r="E72" s="134"/>
      <x:c r="F72" s="134"/>
      <x:c r="G72" s="134"/>
    </x:row>
    <x:row r="73" spans="1:7" ht="19.5" customHeight="1">
      <x:c r="A73" s="131" t="s">
        <x:v>137</x:v>
      </x:c>
      <x:c r="E73" s="132"/>
      <x:c r="F73" s="132"/>
      <x:c r="G73" s="132"/>
    </x:row>
    <x:row r="74" spans="1:10" ht="19.5" customHeight="1">
      <x:c r="A74" s="60" t="s">
        <x:v>319</x:v>
      </x:c>
      <x:c r="B74" s="60" t="s">
        <x:v>328</x:v>
      </x:c>
      <x:c r="C74" s="22" t="s">
        <x:v>162</x:v>
      </x:c>
      <x:c r="D74" s="22" t="s">
        <x:v>317</x:v>
      </x:c>
      <x:c r="E74" s="59" t="s">
        <x:v>223</x:v>
      </x:c>
      <x:c r="F74" s="59" t="s">
        <x:v>161</x:v>
      </x:c>
      <x:c r="G74" s="59" t="s">
        <x:v>226</x:v>
      </x:c>
      <x:c r="J74" s="2" t="s">
        <x:v>176</x:v>
      </x:c>
    </x:row>
    <x:row r="75" spans="1:7" ht="19.5" customHeight="1">
      <x:c r="A75" s="203" t="s">
        <x:v>222</x:v>
      </x:c>
      <x:c r="B75" s="67" t="s">
        <x:v>277</x:v>
      </x:c>
      <x:c r="C75" s="67" t="s">
        <x:v>291</x:v>
      </x:c>
      <x:c r="D75" s="67">
        <x:v>10</x:v>
      </x:c>
      <x:c r="E75" s="125">
        <x:f>E57</x:f>
        <x:v>1517</x:v>
      </x:c>
      <x:c r="F75" s="128">
        <x:f>INT(D75*E75)</x:f>
        <x:v>15170</x:v>
      </x:c>
      <x:c r="G75" s="125"/>
    </x:row>
    <x:row r="76" spans="1:7" ht="19.5" customHeight="1">
      <x:c r="A76" s="204"/>
      <x:c r="B76" s="127" t="s">
        <x:v>170</x:v>
      </x:c>
      <x:c r="C76" s="127" t="s">
        <x:v>248</x:v>
      </x:c>
      <x:c r="D76" s="127">
        <x:v>57</x:v>
      </x:c>
      <x:c r="E76" s="128">
        <x:f>F75</x:f>
        <x:v>15170</x:v>
      </x:c>
      <x:c r="F76" s="128">
        <x:f>INT(D76/100*E76)</x:f>
        <x:v>8646</x:v>
      </x:c>
      <x:c r="G76" s="128"/>
    </x:row>
    <x:row r="77" spans="1:7" ht="19.5" customHeight="1">
      <x:c r="A77" s="205"/>
      <x:c r="B77" s="127" t="s">
        <x:v>307</x:v>
      </x:c>
      <x:c r="C77" s="127"/>
      <x:c r="D77" s="127"/>
      <x:c r="E77" s="128"/>
      <x:c r="F77" s="128">
        <x:f>SUM(F75:F76)</x:f>
        <x:v>23816</x:v>
      </x:c>
      <x:c r="G77" s="128"/>
    </x:row>
    <x:row r="78" spans="1:7" ht="19.5" customHeight="1">
      <x:c r="A78" s="127" t="s">
        <x:v>178</x:v>
      </x:c>
      <x:c r="B78" s="127" t="s">
        <x:v>705</x:v>
      </x:c>
      <x:c r="C78" s="127" t="s">
        <x:v>250</x:v>
      </x:c>
      <x:c r="D78" s="127">
        <x:v>1</x:v>
      </x:c>
      <x:c r="E78" s="128">
        <x:f>E60</x:f>
        <x:v>47849</x:v>
      </x:c>
      <x:c r="F78" s="128">
        <x:f>INT(D78*E78)</x:f>
        <x:v>47849</x:v>
      </x:c>
      <x:c r="G78" s="128"/>
    </x:row>
    <x:row r="79" spans="1:7" ht="19.5" customHeight="1">
      <x:c r="A79" s="127" t="s">
        <x:v>702</x:v>
      </x:c>
      <x:c r="B79" s="127" t="s">
        <x:v>1244</x:v>
      </x:c>
      <x:c r="C79" s="127" t="s">
        <x:v>196</x:v>
      </x:c>
      <x:c r="D79" s="127">
        <x:v>1</x:v>
      </x:c>
      <x:c r="E79" s="128">
        <x:v>84325</x:v>
      </x:c>
      <x:c r="F79" s="128">
        <x:f>INT(D79*E79)</x:f>
        <x:v>84325</x:v>
      </x:c>
      <x:c r="G79" s="128"/>
    </x:row>
    <x:row r="80" spans="1:7" ht="19.5" customHeight="1">
      <x:c r="A80" s="127" t="s">
        <x:v>888</x:v>
      </x:c>
      <x:c r="B80" s="127"/>
      <x:c r="C80" s="127"/>
      <x:c r="D80" s="127"/>
      <x:c r="E80" s="128"/>
      <x:c r="F80" s="128">
        <x:f>SUM(F77,F78,F79)</x:f>
        <x:v>155990</x:v>
      </x:c>
      <x:c r="G80" s="128"/>
    </x:row>
    <x:row r="81" spans="1:7" ht="19.5" customHeight="1">
      <x:c r="A81" s="133"/>
      <x:c r="B81" s="133"/>
      <x:c r="C81" s="133"/>
      <x:c r="D81" s="133"/>
      <x:c r="E81" s="134"/>
      <x:c r="F81" s="134"/>
      <x:c r="G81" s="134"/>
    </x:row>
    <x:row r="82" spans="1:9" s="15" customFormat="1" ht="24.75" customHeight="1">
      <x:c r="A82" s="131" t="s">
        <x:v>1006</x:v>
      </x:c>
      <x:c r="B82" s="61"/>
      <x:c r="C82" s="61"/>
      <x:c r="D82" s="61"/>
      <x:c r="E82" s="132"/>
      <x:c r="F82" s="132"/>
      <x:c r="G82" s="132"/>
      <x:c r="H82" s="131"/>
      <x:c r="I82" s="131"/>
    </x:row>
    <x:row r="83" spans="1:7" ht="19.5" customHeight="1">
      <x:c r="A83" s="60" t="s">
        <x:v>319</x:v>
      </x:c>
      <x:c r="B83" s="60" t="s">
        <x:v>328</x:v>
      </x:c>
      <x:c r="C83" s="22" t="s">
        <x:v>162</x:v>
      </x:c>
      <x:c r="D83" s="22" t="s">
        <x:v>317</x:v>
      </x:c>
      <x:c r="E83" s="59" t="s">
        <x:v>223</x:v>
      </x:c>
      <x:c r="F83" s="59" t="s">
        <x:v>161</x:v>
      </x:c>
      <x:c r="G83" s="59" t="s">
        <x:v>226</x:v>
      </x:c>
    </x:row>
    <x:row r="84" spans="1:7" ht="19.5" customHeight="1">
      <x:c r="A84" s="203" t="s">
        <x:v>222</x:v>
      </x:c>
      <x:c r="B84" s="67" t="s">
        <x:v>277</x:v>
      </x:c>
      <x:c r="C84" s="67" t="s">
        <x:v>291</x:v>
      </x:c>
      <x:c r="D84" s="67">
        <x:v>16.5</x:v>
      </x:c>
      <x:c r="E84" s="125">
        <x:f>E48</x:f>
        <x:v>1517</x:v>
      </x:c>
      <x:c r="F84" s="128">
        <x:f>INT(D84*E84)</x:f>
        <x:v>25030</x:v>
      </x:c>
      <x:c r="G84" s="125"/>
    </x:row>
    <x:row r="85" spans="1:7" ht="19.5" customHeight="1">
      <x:c r="A85" s="204"/>
      <x:c r="B85" s="127" t="s">
        <x:v>170</x:v>
      </x:c>
      <x:c r="C85" s="127" t="s">
        <x:v>248</x:v>
      </x:c>
      <x:c r="D85" s="127">
        <x:v>39</x:v>
      </x:c>
      <x:c r="E85" s="128">
        <x:f>F84</x:f>
        <x:v>25030</x:v>
      </x:c>
      <x:c r="F85" s="128">
        <x:f>INT(D85/100*E85)</x:f>
        <x:v>9761</x:v>
      </x:c>
      <x:c r="G85" s="128"/>
    </x:row>
    <x:row r="86" spans="1:7" ht="19.5" customHeight="1">
      <x:c r="A86" s="205"/>
      <x:c r="B86" s="127" t="s">
        <x:v>307</x:v>
      </x:c>
      <x:c r="C86" s="127"/>
      <x:c r="D86" s="127"/>
      <x:c r="E86" s="128"/>
      <x:c r="F86" s="128">
        <x:f>SUM(F84:F85)</x:f>
        <x:v>34791</x:v>
      </x:c>
      <x:c r="G86" s="128"/>
    </x:row>
    <x:row r="87" spans="1:7" ht="19.5" customHeight="1">
      <x:c r="A87" s="127" t="s">
        <x:v>178</x:v>
      </x:c>
      <x:c r="B87" s="127" t="s">
        <x:v>63</x:v>
      </x:c>
      <x:c r="C87" s="127" t="s">
        <x:v>250</x:v>
      </x:c>
      <x:c r="D87" s="127">
        <x:v>1</x:v>
      </x:c>
      <x:c r="E87" s="128">
        <x:f>INT(노임단가표!J3*25/20*16/12*1/8)</x:f>
        <x:v>39645</x:v>
      </x:c>
      <x:c r="F87" s="128">
        <x:f>INT(D87*E87)</x:f>
        <x:v>39645</x:v>
      </x:c>
      <x:c r="G87" s="128"/>
    </x:row>
    <x:row r="88" spans="1:7" ht="19.5" customHeight="1">
      <x:c r="A88" s="127" t="s">
        <x:v>702</x:v>
      </x:c>
      <x:c r="B88" s="127" t="s">
        <x:v>1352</x:v>
      </x:c>
      <x:c r="C88" s="127" t="s">
        <x:v>196</x:v>
      </x:c>
      <x:c r="D88" s="127">
        <x:v>1</x:v>
      </x:c>
      <x:c r="E88" s="128">
        <x:v>15608</x:v>
      </x:c>
      <x:c r="F88" s="128">
        <x:f>INT(D88*E88)</x:f>
        <x:v>15608</x:v>
      </x:c>
      <x:c r="G88" s="128"/>
    </x:row>
    <x:row r="89" spans="1:7" ht="19.5" customHeight="1">
      <x:c r="A89" s="127" t="s">
        <x:v>888</x:v>
      </x:c>
      <x:c r="B89" s="127"/>
      <x:c r="C89" s="127"/>
      <x:c r="D89" s="127"/>
      <x:c r="E89" s="128"/>
      <x:c r="F89" s="128">
        <x:f>SUM(F86,F87,F88)</x:f>
        <x:v>90044</x:v>
      </x:c>
      <x:c r="G89" s="128"/>
    </x:row>
    <x:row r="90" ht="19.5" customHeight="1"/>
    <x:row r="91" spans="1:9" s="15" customFormat="1" ht="24.75" customHeight="1">
      <x:c r="A91" s="131" t="s">
        <x:v>1385</x:v>
      </x:c>
      <x:c r="B91" s="61"/>
      <x:c r="C91" s="61"/>
      <x:c r="D91" s="61"/>
      <x:c r="E91" s="132"/>
      <x:c r="F91" s="132"/>
      <x:c r="G91" s="132"/>
      <x:c r="H91" s="131"/>
      <x:c r="I91" s="131"/>
    </x:row>
    <x:row r="92" spans="1:7" ht="19.5" customHeight="1">
      <x:c r="A92" s="60" t="s">
        <x:v>319</x:v>
      </x:c>
      <x:c r="B92" s="60" t="s">
        <x:v>328</x:v>
      </x:c>
      <x:c r="C92" s="22" t="s">
        <x:v>162</x:v>
      </x:c>
      <x:c r="D92" s="22" t="s">
        <x:v>317</x:v>
      </x:c>
      <x:c r="E92" s="59" t="s">
        <x:v>223</x:v>
      </x:c>
      <x:c r="F92" s="59" t="s">
        <x:v>161</x:v>
      </x:c>
      <x:c r="G92" s="59" t="s">
        <x:v>226</x:v>
      </x:c>
    </x:row>
    <x:row r="93" spans="1:7" ht="19.5" customHeight="1">
      <x:c r="A93" s="203" t="s">
        <x:v>222</x:v>
      </x:c>
      <x:c r="B93" s="67" t="s">
        <x:v>277</x:v>
      </x:c>
      <x:c r="C93" s="67" t="s">
        <x:v>291</x:v>
      </x:c>
      <x:c r="D93" s="67">
        <x:v>17.199999999999999</x:v>
      </x:c>
      <x:c r="E93" s="125">
        <x:f>E84</x:f>
        <x:v>1517</x:v>
      </x:c>
      <x:c r="F93" s="128">
        <x:f>INT(D93*E93)</x:f>
        <x:v>26092</x:v>
      </x:c>
      <x:c r="G93" s="125"/>
    </x:row>
    <x:row r="94" spans="1:7" ht="19.5" customHeight="1">
      <x:c r="A94" s="204"/>
      <x:c r="B94" s="127" t="s">
        <x:v>170</x:v>
      </x:c>
      <x:c r="C94" s="127" t="s">
        <x:v>248</x:v>
      </x:c>
      <x:c r="D94" s="127">
        <x:v>39</x:v>
      </x:c>
      <x:c r="E94" s="128">
        <x:f>F93</x:f>
        <x:v>26092</x:v>
      </x:c>
      <x:c r="F94" s="128">
        <x:f>INT(D94/100*E94)</x:f>
        <x:v>10175</x:v>
      </x:c>
      <x:c r="G94" s="128"/>
    </x:row>
    <x:row r="95" spans="1:7" ht="19.5" customHeight="1">
      <x:c r="A95" s="205"/>
      <x:c r="B95" s="127" t="s">
        <x:v>307</x:v>
      </x:c>
      <x:c r="C95" s="127"/>
      <x:c r="D95" s="127"/>
      <x:c r="E95" s="128"/>
      <x:c r="F95" s="128">
        <x:f>SUM(F93:F94)</x:f>
        <x:v>36267</x:v>
      </x:c>
      <x:c r="G95" s="128"/>
    </x:row>
    <x:row r="96" spans="1:7" ht="19.5" customHeight="1">
      <x:c r="A96" s="127" t="s">
        <x:v>178</x:v>
      </x:c>
      <x:c r="B96" s="127" t="s">
        <x:v>63</x:v>
      </x:c>
      <x:c r="C96" s="127" t="s">
        <x:v>250</x:v>
      </x:c>
      <x:c r="D96" s="127">
        <x:v>1</x:v>
      </x:c>
      <x:c r="E96" s="128">
        <x:f>E87</x:f>
        <x:v>39645</x:v>
      </x:c>
      <x:c r="F96" s="128">
        <x:f>INT(D96*E96)</x:f>
        <x:v>39645</x:v>
      </x:c>
      <x:c r="G96" s="128"/>
    </x:row>
    <x:row r="97" spans="1:7" ht="19.5" customHeight="1">
      <x:c r="A97" s="127" t="s">
        <x:v>702</x:v>
      </x:c>
      <x:c r="B97" s="127" t="s">
        <x:v>1352</x:v>
      </x:c>
      <x:c r="C97" s="127" t="s">
        <x:v>196</x:v>
      </x:c>
      <x:c r="D97" s="127">
        <x:v>1</x:v>
      </x:c>
      <x:c r="E97" s="128">
        <x:v>21031</x:v>
      </x:c>
      <x:c r="F97" s="128">
        <x:f>INT(D97*E97)</x:f>
        <x:v>21031</x:v>
      </x:c>
      <x:c r="G97" s="128"/>
    </x:row>
    <x:row r="98" spans="1:7" ht="19.5" customHeight="1">
      <x:c r="A98" s="127" t="s">
        <x:v>888</x:v>
      </x:c>
      <x:c r="B98" s="127"/>
      <x:c r="C98" s="127"/>
      <x:c r="D98" s="127"/>
      <x:c r="E98" s="128"/>
      <x:c r="F98" s="128">
        <x:f>SUM(F95,F96,F97)</x:f>
        <x:v>96943</x:v>
      </x:c>
      <x:c r="G98" s="128"/>
    </x:row>
    <x:row r="99" ht="19.5" customHeight="1"/>
    <x:row r="100" spans="1:7" ht="19.5" customHeight="1">
      <x:c r="A100" s="133"/>
      <x:c r="B100" s="133"/>
      <x:c r="C100" s="133"/>
      <x:c r="D100" s="133"/>
      <x:c r="E100" s="134"/>
      <x:c r="F100" s="134"/>
      <x:c r="G100" s="134"/>
    </x:row>
    <x:row r="101" spans="1:7" ht="19.5" customHeight="1">
      <x:c r="A101" s="15" t="s">
        <x:v>935</x:v>
      </x:c>
      <x:c r="B101" s="159"/>
      <x:c r="C101" s="159"/>
      <x:c r="D101" s="159"/>
      <x:c r="E101" s="160"/>
      <x:c r="F101" s="160"/>
      <x:c r="G101" s="160"/>
    </x:row>
    <x:row r="102" spans="1:7" ht="19.5" customHeight="1">
      <x:c r="A102" s="161" t="s">
        <x:v>319</x:v>
      </x:c>
      <x:c r="B102" s="161" t="s">
        <x:v>328</x:v>
      </x:c>
      <x:c r="C102" s="22" t="s">
        <x:v>162</x:v>
      </x:c>
      <x:c r="D102" s="22" t="s">
        <x:v>317</x:v>
      </x:c>
      <x:c r="E102" s="162" t="s">
        <x:v>223</x:v>
      </x:c>
      <x:c r="F102" s="162" t="s">
        <x:v>161</x:v>
      </x:c>
      <x:c r="G102" s="162" t="s">
        <x:v>226</x:v>
      </x:c>
    </x:row>
    <x:row r="103" spans="1:7" ht="19.5" customHeight="1">
      <x:c r="A103" s="203" t="s">
        <x:v>222</x:v>
      </x:c>
      <x:c r="B103" s="11" t="s">
        <x:v>277</x:v>
      </x:c>
      <x:c r="C103" s="11" t="s">
        <x:v>291</x:v>
      </x:c>
      <x:c r="D103" s="11">
        <x:v>5.0999999999999996</x:v>
      </x:c>
      <x:c r="E103" s="13">
        <x:f>E12</x:f>
        <x:v>1517</x:v>
      </x:c>
      <x:c r="F103" s="8">
        <x:f>INT(D103*E103)</x:f>
        <x:v>7736</x:v>
      </x:c>
      <x:c r="G103" s="13"/>
    </x:row>
    <x:row r="104" spans="1:7" ht="19.5" customHeight="1">
      <x:c r="A104" s="204"/>
      <x:c r="B104" s="6" t="s">
        <x:v>170</x:v>
      </x:c>
      <x:c r="C104" s="6" t="s">
        <x:v>248</x:v>
      </x:c>
      <x:c r="D104" s="6">
        <x:v>20</x:v>
      </x:c>
      <x:c r="E104" s="8">
        <x:f>F103</x:f>
        <x:v>7736</x:v>
      </x:c>
      <x:c r="F104" s="8">
        <x:f>INT(D104/100*E104)</x:f>
        <x:v>1547</x:v>
      </x:c>
      <x:c r="G104" s="8"/>
    </x:row>
    <x:row r="105" spans="1:7" ht="19.5" customHeight="1">
      <x:c r="A105" s="205"/>
      <x:c r="B105" s="6" t="s">
        <x:v>307</x:v>
      </x:c>
      <x:c r="C105" s="6"/>
      <x:c r="D105" s="6"/>
      <x:c r="E105" s="8"/>
      <x:c r="F105" s="8">
        <x:f>SUM(F103:F104)</x:f>
        <x:v>9283</x:v>
      </x:c>
      <x:c r="G105" s="8"/>
    </x:row>
    <x:row r="106" spans="1:7" ht="19.5" customHeight="1">
      <x:c r="A106" s="6" t="s">
        <x:v>178</x:v>
      </x:c>
      <x:c r="B106" s="6" t="s">
        <x:v>63</x:v>
      </x:c>
      <x:c r="C106" s="6" t="s">
        <x:v>250</x:v>
      </x:c>
      <x:c r="D106" s="6">
        <x:v>1</x:v>
      </x:c>
      <x:c r="E106" s="8">
        <x:f>E87</x:f>
        <x:v>39645</x:v>
      </x:c>
      <x:c r="F106" s="8">
        <x:f>INT(D106*E106)</x:f>
        <x:v>39645</x:v>
      </x:c>
      <x:c r="G106" s="8"/>
    </x:row>
    <x:row r="107" spans="1:7" ht="19.5" customHeight="1">
      <x:c r="A107" s="6" t="s">
        <x:v>702</x:v>
      </x:c>
      <x:c r="B107" s="6" t="s">
        <x:v>1478</x:v>
      </x:c>
      <x:c r="C107" s="6" t="s">
        <x:v>196</x:v>
      </x:c>
      <x:c r="D107" s="6">
        <x:v>1</x:v>
      </x:c>
      <x:c r="E107" s="8">
        <x:v>9596</x:v>
      </x:c>
      <x:c r="F107" s="8">
        <x:f>INT(D107*E107)</x:f>
        <x:v>9596</x:v>
      </x:c>
      <x:c r="G107" s="8"/>
    </x:row>
    <x:row r="108" spans="1:7" ht="19.5" customHeight="1">
      <x:c r="A108" s="6" t="s">
        <x:v>888</x:v>
      </x:c>
      <x:c r="B108" s="6"/>
      <x:c r="C108" s="6"/>
      <x:c r="D108" s="6"/>
      <x:c r="E108" s="8"/>
      <x:c r="F108" s="8">
        <x:f>SUM(F105,F106,F107)</x:f>
        <x:v>58524</x:v>
      </x:c>
      <x:c r="G108" s="8"/>
    </x:row>
    <x:row r="109" spans="1:7" ht="19.5" customHeight="1">
      <x:c r="A109" s="133"/>
      <x:c r="B109" s="133"/>
      <x:c r="C109" s="133"/>
      <x:c r="D109" s="133"/>
      <x:c r="E109" s="134"/>
      <x:c r="F109" s="134"/>
      <x:c r="G109" s="134"/>
    </x:row>
    <x:row r="110" spans="1:9" s="15" customFormat="1" ht="24.75" customHeight="1">
      <x:c r="A110" s="131" t="s">
        <x:v>128</x:v>
      </x:c>
      <x:c r="B110" s="61"/>
      <x:c r="C110" s="61"/>
      <x:c r="D110" s="61"/>
      <x:c r="E110" s="132"/>
      <x:c r="F110" s="132"/>
      <x:c r="G110" s="132"/>
      <x:c r="H110" s="131"/>
      <x:c r="I110" s="131"/>
    </x:row>
    <x:row r="111" spans="1:7" ht="19.5" customHeight="1">
      <x:c r="A111" s="60" t="s">
        <x:v>319</x:v>
      </x:c>
      <x:c r="B111" s="60" t="s">
        <x:v>328</x:v>
      </x:c>
      <x:c r="C111" s="22" t="s">
        <x:v>162</x:v>
      </x:c>
      <x:c r="D111" s="22" t="s">
        <x:v>317</x:v>
      </x:c>
      <x:c r="E111" s="59" t="s">
        <x:v>223</x:v>
      </x:c>
      <x:c r="F111" s="59" t="s">
        <x:v>161</x:v>
      </x:c>
      <x:c r="G111" s="59" t="s">
        <x:v>226</x:v>
      </x:c>
    </x:row>
    <x:row r="112" spans="1:7" ht="19.5" customHeight="1">
      <x:c r="A112" s="203" t="s">
        <x:v>222</x:v>
      </x:c>
      <x:c r="B112" s="67" t="s">
        <x:v>277</x:v>
      </x:c>
      <x:c r="C112" s="67" t="s">
        <x:v>291</x:v>
      </x:c>
      <x:c r="D112" s="67">
        <x:v>10.300000000000001</x:v>
      </x:c>
      <x:c r="E112" s="125">
        <x:f>E21</x:f>
        <x:v>1517</x:v>
      </x:c>
      <x:c r="F112" s="128">
        <x:f>INT(D112*E112)</x:f>
        <x:v>15625</x:v>
      </x:c>
      <x:c r="G112" s="125"/>
    </x:row>
    <x:row r="113" spans="1:7" ht="19.5" customHeight="1">
      <x:c r="A113" s="204"/>
      <x:c r="B113" s="127" t="s">
        <x:v>170</x:v>
      </x:c>
      <x:c r="C113" s="127" t="s">
        <x:v>248</x:v>
      </x:c>
      <x:c r="D113" s="127">
        <x:v>20</x:v>
      </x:c>
      <x:c r="E113" s="128">
        <x:f>F112</x:f>
        <x:v>15625</x:v>
      </x:c>
      <x:c r="F113" s="128">
        <x:f>INT(D113/100*E113)</x:f>
        <x:v>3125</x:v>
      </x:c>
      <x:c r="G113" s="128"/>
    </x:row>
    <x:row r="114" spans="1:7" ht="19.5" customHeight="1">
      <x:c r="A114" s="205"/>
      <x:c r="B114" s="127" t="s">
        <x:v>307</x:v>
      </x:c>
      <x:c r="C114" s="127"/>
      <x:c r="D114" s="127"/>
      <x:c r="E114" s="128"/>
      <x:c r="F114" s="128">
        <x:f>SUM(F112:F113)</x:f>
        <x:v>18750</x:v>
      </x:c>
      <x:c r="G114" s="128"/>
    </x:row>
    <x:row r="115" spans="1:7" ht="19.5" customHeight="1">
      <x:c r="A115" s="127" t="s">
        <x:v>178</x:v>
      </x:c>
      <x:c r="B115" s="127" t="s">
        <x:v>63</x:v>
      </x:c>
      <x:c r="C115" s="127" t="s">
        <x:v>250</x:v>
      </x:c>
      <x:c r="D115" s="127">
        <x:v>1</x:v>
      </x:c>
      <x:c r="E115" s="128">
        <x:f>E142</x:f>
        <x:v>39645</x:v>
      </x:c>
      <x:c r="F115" s="128">
        <x:f>INT(D115*E115)</x:f>
        <x:v>39645</x:v>
      </x:c>
      <x:c r="G115" s="128"/>
    </x:row>
    <x:row r="116" spans="1:7" ht="19.5" customHeight="1">
      <x:c r="A116" s="127" t="s">
        <x:v>702</x:v>
      </x:c>
      <x:c r="B116" s="127" t="s">
        <x:v>1478</x:v>
      </x:c>
      <x:c r="C116" s="127" t="s">
        <x:v>196</x:v>
      </x:c>
      <x:c r="D116" s="127">
        <x:v>1</x:v>
      </x:c>
      <x:c r="E116" s="128">
        <x:v>20758</x:v>
      </x:c>
      <x:c r="F116" s="128">
        <x:f>INT(D116*E116)</x:f>
        <x:v>20758</x:v>
      </x:c>
      <x:c r="G116" s="128"/>
    </x:row>
    <x:row r="117" spans="1:7" ht="19.5" customHeight="1">
      <x:c r="A117" s="127" t="s">
        <x:v>888</x:v>
      </x:c>
      <x:c r="B117" s="127"/>
      <x:c r="C117" s="127"/>
      <x:c r="D117" s="127"/>
      <x:c r="E117" s="128"/>
      <x:c r="F117" s="128">
        <x:f>SUM(F114,F115,F116)</x:f>
        <x:v>79153</x:v>
      </x:c>
      <x:c r="G117" s="128"/>
    </x:row>
    <x:row r="118" ht="19.5" customHeight="1"/>
    <x:row r="119" spans="1:9" s="15" customFormat="1" ht="24.75" customHeight="1">
      <x:c r="A119" s="131" t="s">
        <x:v>140</x:v>
      </x:c>
      <x:c r="B119" s="61"/>
      <x:c r="C119" s="61"/>
      <x:c r="D119" s="61"/>
      <x:c r="E119" s="132"/>
      <x:c r="F119" s="132"/>
      <x:c r="G119" s="132"/>
      <x:c r="H119" s="131"/>
      <x:c r="I119" s="131"/>
    </x:row>
    <x:row r="120" spans="1:7" ht="19.5" customHeight="1">
      <x:c r="A120" s="60" t="s">
        <x:v>319</x:v>
      </x:c>
      <x:c r="B120" s="60" t="s">
        <x:v>328</x:v>
      </x:c>
      <x:c r="C120" s="22" t="s">
        <x:v>162</x:v>
      </x:c>
      <x:c r="D120" s="22" t="s">
        <x:v>317</x:v>
      </x:c>
      <x:c r="E120" s="59" t="s">
        <x:v>223</x:v>
      </x:c>
      <x:c r="F120" s="59" t="s">
        <x:v>161</x:v>
      </x:c>
      <x:c r="G120" s="59" t="s">
        <x:v>226</x:v>
      </x:c>
    </x:row>
    <x:row r="121" spans="1:7" ht="19.5" customHeight="1">
      <x:c r="A121" s="203" t="s">
        <x:v>222</x:v>
      </x:c>
      <x:c r="B121" s="67" t="s">
        <x:v>277</x:v>
      </x:c>
      <x:c r="C121" s="67" t="s">
        <x:v>291</x:v>
      </x:c>
      <x:c r="D121" s="67">
        <x:v>11</x:v>
      </x:c>
      <x:c r="E121" s="125">
        <x:f>E112</x:f>
        <x:v>1517</x:v>
      </x:c>
      <x:c r="F121" s="128">
        <x:f>INT(D121*E121)</x:f>
        <x:v>16687</x:v>
      </x:c>
      <x:c r="G121" s="125"/>
    </x:row>
    <x:row r="122" spans="1:7" ht="19.5" customHeight="1">
      <x:c r="A122" s="204"/>
      <x:c r="B122" s="127" t="s">
        <x:v>170</x:v>
      </x:c>
      <x:c r="C122" s="127" t="s">
        <x:v>248</x:v>
      </x:c>
      <x:c r="D122" s="127">
        <x:v>20</x:v>
      </x:c>
      <x:c r="E122" s="128">
        <x:f>F121</x:f>
        <x:v>16687</x:v>
      </x:c>
      <x:c r="F122" s="128">
        <x:f>INT(D122/100*E122)</x:f>
        <x:v>3337</x:v>
      </x:c>
      <x:c r="G122" s="128"/>
    </x:row>
    <x:row r="123" spans="1:7" ht="19.5" customHeight="1">
      <x:c r="A123" s="205"/>
      <x:c r="B123" s="127" t="s">
        <x:v>307</x:v>
      </x:c>
      <x:c r="C123" s="127"/>
      <x:c r="D123" s="127"/>
      <x:c r="E123" s="128"/>
      <x:c r="F123" s="128">
        <x:f>SUM(F121:F122)</x:f>
        <x:v>20024</x:v>
      </x:c>
      <x:c r="G123" s="128"/>
    </x:row>
    <x:row r="124" spans="1:7" ht="19.5" customHeight="1">
      <x:c r="A124" s="127" t="s">
        <x:v>178</x:v>
      </x:c>
      <x:c r="B124" s="127" t="s">
        <x:v>63</x:v>
      </x:c>
      <x:c r="C124" s="127" t="s">
        <x:v>250</x:v>
      </x:c>
      <x:c r="D124" s="127">
        <x:v>1</x:v>
      </x:c>
      <x:c r="E124" s="128">
        <x:f>E115</x:f>
        <x:v>39645</x:v>
      </x:c>
      <x:c r="F124" s="128">
        <x:f>INT(D124*E124)</x:f>
        <x:v>39645</x:v>
      </x:c>
      <x:c r="G124" s="128"/>
    </x:row>
    <x:row r="125" spans="1:7" ht="19.5" customHeight="1">
      <x:c r="A125" s="127" t="s">
        <x:v>702</x:v>
      </x:c>
      <x:c r="B125" s="127" t="s">
        <x:v>1478</x:v>
      </x:c>
      <x:c r="C125" s="127" t="s">
        <x:v>196</x:v>
      </x:c>
      <x:c r="D125" s="127">
        <x:v>1</x:v>
      </x:c>
      <x:c r="E125" s="128">
        <x:v>27133</x:v>
      </x:c>
      <x:c r="F125" s="128">
        <x:f>INT(D125*E125)</x:f>
        <x:v>27133</x:v>
      </x:c>
      <x:c r="G125" s="128"/>
    </x:row>
    <x:row r="126" spans="1:7" ht="19.5" customHeight="1">
      <x:c r="A126" s="127" t="s">
        <x:v>888</x:v>
      </x:c>
      <x:c r="B126" s="127"/>
      <x:c r="C126" s="127"/>
      <x:c r="D126" s="127"/>
      <x:c r="E126" s="128"/>
      <x:c r="F126" s="128">
        <x:f>SUM(F123,F124,F125)</x:f>
        <x:v>86802</x:v>
      </x:c>
      <x:c r="G126" s="128"/>
    </x:row>
    <x:row r="127" spans="1:7" ht="19.5" customHeight="1">
      <x:c r="A127" s="133"/>
      <x:c r="B127" s="133"/>
      <x:c r="C127" s="133"/>
      <x:c r="D127" s="133"/>
      <x:c r="E127" s="134"/>
      <x:c r="F127" s="134"/>
      <x:c r="G127" s="134"/>
    </x:row>
    <x:row r="128" spans="1:7" ht="19.5" customHeight="1">
      <x:c r="A128" s="131" t="s">
        <x:v>921</x:v>
      </x:c>
      <x:c r="E128" s="132"/>
      <x:c r="F128" s="132"/>
      <x:c r="G128" s="189"/>
    </x:row>
    <x:row r="129" spans="1:7" ht="19.5" customHeight="1">
      <x:c r="A129" s="183" t="s">
        <x:v>319</x:v>
      </x:c>
      <x:c r="B129" s="183" t="s">
        <x:v>328</x:v>
      </x:c>
      <x:c r="C129" s="183" t="s">
        <x:v>162</x:v>
      </x:c>
      <x:c r="D129" s="183" t="s">
        <x:v>317</x:v>
      </x:c>
      <x:c r="E129" s="184" t="s">
        <x:v>223</x:v>
      </x:c>
      <x:c r="F129" s="184" t="s">
        <x:v>161</x:v>
      </x:c>
      <x:c r="G129" s="184" t="s">
        <x:v>226</x:v>
      </x:c>
    </x:row>
    <x:row r="130" spans="1:7" ht="19.5" customHeight="1">
      <x:c r="A130" s="200" t="s">
        <x:v>222</x:v>
      </x:c>
      <x:c r="B130" s="185" t="s">
        <x:v>277</x:v>
      </x:c>
      <x:c r="C130" s="187" t="s">
        <x:v>291</x:v>
      </x:c>
      <x:c r="D130" s="187">
        <x:v>2.8999999999999999</x:v>
      </x:c>
      <x:c r="E130" s="186">
        <x:f>자재단가표!D8</x:f>
        <x:v>1517</x:v>
      </x:c>
      <x:c r="F130" s="181">
        <x:f>INT(D130*E130)</x:f>
        <x:v>4399</x:v>
      </x:c>
      <x:c r="G130" s="186"/>
    </x:row>
    <x:row r="131" spans="1:7" ht="19.5" customHeight="1">
      <x:c r="A131" s="201"/>
      <x:c r="B131" s="180" t="s">
        <x:v>170</x:v>
      </x:c>
      <x:c r="C131" s="188" t="s">
        <x:v>248</x:v>
      </x:c>
      <x:c r="D131" s="188">
        <x:v>38</x:v>
      </x:c>
      <x:c r="E131" s="181">
        <x:f>F130</x:f>
        <x:v>4399</x:v>
      </x:c>
      <x:c r="F131" s="181">
        <x:f>INT(D131/100*E131)</x:f>
        <x:v>1671</x:v>
      </x:c>
      <x:c r="G131" s="181"/>
    </x:row>
    <x:row r="132" spans="1:7" ht="19.5" customHeight="1">
      <x:c r="A132" s="202"/>
      <x:c r="B132" s="180" t="s">
        <x:v>307</x:v>
      </x:c>
      <x:c r="C132" s="188"/>
      <x:c r="D132" s="188"/>
      <x:c r="E132" s="181"/>
      <x:c r="F132" s="181">
        <x:f>SUM(F130:F131)</x:f>
        <x:v>6070</x:v>
      </x:c>
      <x:c r="G132" s="181"/>
    </x:row>
    <x:row r="133" spans="1:7" ht="19.5" customHeight="1">
      <x:c r="A133" s="180" t="s">
        <x:v>178</x:v>
      </x:c>
      <x:c r="B133" s="180" t="s">
        <x:v>63</x:v>
      </x:c>
      <x:c r="C133" s="188" t="s">
        <x:v>250</x:v>
      </x:c>
      <x:c r="D133" s="188">
        <x:v>1</x:v>
      </x:c>
      <x:c r="E133" s="181">
        <x:f>INT(노임단가표!J3*25/20*16/12/8)</x:f>
        <x:v>39645</x:v>
      </x:c>
      <x:c r="F133" s="181">
        <x:f>INT(D133*E133)</x:f>
        <x:v>39645</x:v>
      </x:c>
      <x:c r="G133" s="181"/>
    </x:row>
    <x:row r="134" spans="1:7" ht="19.5" customHeight="1">
      <x:c r="A134" s="180" t="s">
        <x:v>702</x:v>
      </x:c>
      <x:c r="B134" s="180" t="s">
        <x:v>74</x:v>
      </x:c>
      <x:c r="C134" s="188" t="s">
        <x:v>196</x:v>
      </x:c>
      <x:c r="D134" s="188">
        <x:v>1</x:v>
      </x:c>
      <x:c r="E134" s="181">
        <x:v>5965</x:v>
      </x:c>
      <x:c r="F134" s="181">
        <x:f>INT(D134*E134)</x:f>
        <x:v>5965</x:v>
      </x:c>
      <x:c r="G134" s="181"/>
    </x:row>
    <x:row r="135" spans="1:7" ht="19.5" customHeight="1">
      <x:c r="A135" s="180" t="s">
        <x:v>888</x:v>
      </x:c>
      <x:c r="B135" s="180"/>
      <x:c r="C135" s="188"/>
      <x:c r="D135" s="188"/>
      <x:c r="E135" s="181"/>
      <x:c r="F135" s="181">
        <x:f>SUM(F132,F133,F134)</x:f>
        <x:v>51680</x:v>
      </x:c>
      <x:c r="G135" s="181"/>
    </x:row>
    <x:row r="136" spans="1:7" ht="19.5" customHeight="1">
      <x:c r="A136" s="133"/>
      <x:c r="B136" s="133"/>
      <x:c r="C136" s="133"/>
      <x:c r="D136" s="133"/>
      <x:c r="E136" s="134"/>
      <x:c r="F136" s="134"/>
      <x:c r="G136" s="134"/>
    </x:row>
    <x:row r="137" spans="1:8" ht="19.5" customHeight="1">
      <x:c r="A137" s="131" t="s">
        <x:v>28</x:v>
      </x:c>
      <x:c r="E137" s="132"/>
      <x:c r="F137" s="132"/>
      <x:c r="G137" s="189"/>
      <x:c r="H137" s="131"/>
    </x:row>
    <x:row r="138" spans="1:9" s="15" customFormat="1" ht="24.75" customHeight="1">
      <x:c r="A138" s="183" t="s">
        <x:v>319</x:v>
      </x:c>
      <x:c r="B138" s="183" t="s">
        <x:v>328</x:v>
      </x:c>
      <x:c r="C138" s="183" t="s">
        <x:v>162</x:v>
      </x:c>
      <x:c r="D138" s="183" t="s">
        <x:v>317</x:v>
      </x:c>
      <x:c r="E138" s="184" t="s">
        <x:v>223</x:v>
      </x:c>
      <x:c r="F138" s="184" t="s">
        <x:v>161</x:v>
      </x:c>
      <x:c r="G138" s="184" t="s">
        <x:v>226</x:v>
      </x:c>
      <x:c r="H138" s="94"/>
      <x:c r="I138" s="131"/>
    </x:row>
    <x:row r="139" spans="1:7" ht="19.5" customHeight="1">
      <x:c r="A139" s="200" t="s">
        <x:v>222</x:v>
      </x:c>
      <x:c r="B139" s="185" t="s">
        <x:v>277</x:v>
      </x:c>
      <x:c r="C139" s="187" t="s">
        <x:v>291</x:v>
      </x:c>
      <x:c r="D139" s="187">
        <x:v>9.3000000000000007</x:v>
      </x:c>
      <x:c r="E139" s="186">
        <x:f>E103</x:f>
        <x:v>1517</x:v>
      </x:c>
      <x:c r="F139" s="181">
        <x:f>INT(D139*E139)</x:f>
        <x:v>14108</x:v>
      </x:c>
      <x:c r="G139" s="186"/>
    </x:row>
    <x:row r="140" spans="1:7" ht="19.5" customHeight="1">
      <x:c r="A140" s="201"/>
      <x:c r="B140" s="180" t="s">
        <x:v>170</x:v>
      </x:c>
      <x:c r="C140" s="188" t="s">
        <x:v>248</x:v>
      </x:c>
      <x:c r="D140" s="188">
        <x:v>30</x:v>
      </x:c>
      <x:c r="E140" s="181">
        <x:f>F139</x:f>
        <x:v>14108</x:v>
      </x:c>
      <x:c r="F140" s="181">
        <x:f>INT(D140/100*E140)</x:f>
        <x:v>4232</x:v>
      </x:c>
      <x:c r="G140" s="181"/>
    </x:row>
    <x:row r="141" spans="1:7" ht="19.5" customHeight="1">
      <x:c r="A141" s="202"/>
      <x:c r="B141" s="180" t="s">
        <x:v>307</x:v>
      </x:c>
      <x:c r="C141" s="188"/>
      <x:c r="D141" s="188"/>
      <x:c r="E141" s="181"/>
      <x:c r="F141" s="181">
        <x:f>SUM(F139:F140)</x:f>
        <x:v>18340</x:v>
      </x:c>
      <x:c r="G141" s="181"/>
    </x:row>
    <x:row r="142" spans="1:7" ht="19.5" customHeight="1">
      <x:c r="A142" s="180" t="s">
        <x:v>178</x:v>
      </x:c>
      <x:c r="B142" s="180" t="s">
        <x:v>63</x:v>
      </x:c>
      <x:c r="C142" s="188" t="s">
        <x:v>250</x:v>
      </x:c>
      <x:c r="D142" s="188">
        <x:v>1</x:v>
      </x:c>
      <x:c r="E142" s="181">
        <x:f>INT(노임단가표!J3*25/20*16/12/8)</x:f>
        <x:v>39645</x:v>
      </x:c>
      <x:c r="F142" s="181">
        <x:f>INT(D142*E142)</x:f>
        <x:v>39645</x:v>
      </x:c>
      <x:c r="G142" s="181"/>
    </x:row>
    <x:row r="143" spans="1:7" ht="19.5" customHeight="1">
      <x:c r="A143" s="180" t="s">
        <x:v>702</x:v>
      </x:c>
      <x:c r="B143" s="180" t="s">
        <x:v>283</x:v>
      </x:c>
      <x:c r="C143" s="188" t="s">
        <x:v>196</x:v>
      </x:c>
      <x:c r="D143" s="188">
        <x:v>1</x:v>
      </x:c>
      <x:c r="E143" s="181">
        <x:v>9041</x:v>
      </x:c>
      <x:c r="F143" s="181">
        <x:f>INT(D143*E143)</x:f>
        <x:v>9041</x:v>
      </x:c>
      <x:c r="G143" s="181"/>
    </x:row>
    <x:row r="144" spans="1:7" ht="19.5" customHeight="1">
      <x:c r="A144" s="180" t="s">
        <x:v>888</x:v>
      </x:c>
      <x:c r="B144" s="180"/>
      <x:c r="C144" s="180"/>
      <x:c r="D144" s="180"/>
      <x:c r="E144" s="181"/>
      <x:c r="F144" s="181">
        <x:f>SUM(F141,F142,F143)</x:f>
        <x:v>67026</x:v>
      </x:c>
      <x:c r="G144" s="181"/>
    </x:row>
    <x:row r="145" ht="19.5" customHeight="1"/>
    <x:row r="146" spans="1:8" ht="19.5" customHeight="1">
      <x:c r="A146" s="131" t="s">
        <x:v>966</x:v>
      </x:c>
      <x:c r="E146" s="132"/>
      <x:c r="F146" s="132"/>
      <x:c r="G146" s="132"/>
      <x:c r="H146" s="131"/>
    </x:row>
    <x:row r="147" spans="1:9" s="15" customFormat="1" ht="24.75" customHeight="1">
      <x:c r="A147" s="60" t="s">
        <x:v>319</x:v>
      </x:c>
      <x:c r="B147" s="60" t="s">
        <x:v>328</x:v>
      </x:c>
      <x:c r="C147" s="22" t="s">
        <x:v>162</x:v>
      </x:c>
      <x:c r="D147" s="22" t="s">
        <x:v>317</x:v>
      </x:c>
      <x:c r="E147" s="59" t="s">
        <x:v>223</x:v>
      </x:c>
      <x:c r="F147" s="59" t="s">
        <x:v>161</x:v>
      </x:c>
      <x:c r="G147" s="59" t="s">
        <x:v>226</x:v>
      </x:c>
      <x:c r="H147" s="94"/>
      <x:c r="I147" s="131"/>
    </x:row>
    <x:row r="148" spans="1:7" ht="19.5" customHeight="1">
      <x:c r="A148" s="203" t="s">
        <x:v>222</x:v>
      </x:c>
      <x:c r="B148" s="67" t="s">
        <x:v>330</x:v>
      </x:c>
      <x:c r="C148" s="67" t="s">
        <x:v>291</x:v>
      </x:c>
      <x:c r="D148" s="67">
        <x:v>1.3</x:v>
      </x:c>
      <x:c r="E148" s="125">
        <x:f>자재단가표!D9</x:f>
        <x:v>1664</x:v>
      </x:c>
      <x:c r="F148" s="128">
        <x:f>INT(D148*E148)</x:f>
        <x:v>2163</x:v>
      </x:c>
      <x:c r="G148" s="125"/>
    </x:row>
    <x:row r="149" spans="1:7" ht="19.5" customHeight="1">
      <x:c r="A149" s="204"/>
      <x:c r="B149" s="127" t="s">
        <x:v>170</x:v>
      </x:c>
      <x:c r="C149" s="127" t="s">
        <x:v>248</x:v>
      </x:c>
      <x:c r="D149" s="127">
        <x:v>20</x:v>
      </x:c>
      <x:c r="E149" s="128">
        <x:f>F148</x:f>
        <x:v>2163</x:v>
      </x:c>
      <x:c r="F149" s="128">
        <x:f>INT(D149/100*E149)</x:f>
        <x:v>432</x:v>
      </x:c>
      <x:c r="G149" s="128"/>
    </x:row>
    <x:row r="150" spans="1:7" ht="19.5" customHeight="1">
      <x:c r="A150" s="205"/>
      <x:c r="B150" s="127" t="s">
        <x:v>307</x:v>
      </x:c>
      <x:c r="C150" s="127"/>
      <x:c r="D150" s="127"/>
      <x:c r="E150" s="128"/>
      <x:c r="F150" s="128">
        <x:f>SUM(F148:F149)</x:f>
        <x:v>2595</x:v>
      </x:c>
      <x:c r="G150" s="128"/>
    </x:row>
    <x:row r="151" spans="1:7" ht="19.5" customHeight="1">
      <x:c r="A151" s="127" t="s">
        <x:v>178</x:v>
      </x:c>
      <x:c r="B151" s="127"/>
      <x:c r="C151" s="127"/>
      <x:c r="D151" s="127"/>
      <x:c r="E151" s="128"/>
      <x:c r="F151" s="128">
        <x:f>INT(D151*E151)</x:f>
        <x:v>0</x:v>
      </x:c>
      <x:c r="G151" s="128"/>
    </x:row>
    <x:row r="152" spans="1:7" ht="19.5" customHeight="1">
      <x:c r="A152" s="127" t="s">
        <x:v>702</x:v>
      </x:c>
      <x:c r="B152" s="127" t="s">
        <x:v>414</x:v>
      </x:c>
      <x:c r="C152" s="127" t="s">
        <x:v>196</x:v>
      </x:c>
      <x:c r="D152" s="127">
        <x:v>1</x:v>
      </x:c>
      <x:c r="E152" s="128">
        <x:v>233</x:v>
      </x:c>
      <x:c r="F152" s="128">
        <x:f>INT(D152*E152)</x:f>
        <x:v>233</x:v>
      </x:c>
      <x:c r="G152" s="128"/>
    </x:row>
    <x:row r="153" spans="1:7" ht="19.5" customHeight="1">
      <x:c r="A153" s="127" t="s">
        <x:v>888</x:v>
      </x:c>
      <x:c r="B153" s="127"/>
      <x:c r="C153" s="127"/>
      <x:c r="D153" s="127"/>
      <x:c r="E153" s="128"/>
      <x:c r="F153" s="128">
        <x:f>SUM(F150,F151,F152)</x:f>
        <x:v>2828</x:v>
      </x:c>
      <x:c r="G153" s="128"/>
    </x:row>
    <x:row r="154" spans="1:7" s="94" customFormat="1" ht="19.5" customHeight="1">
      <x:c r="A154" s="133"/>
      <x:c r="B154" s="133"/>
      <x:c r="C154" s="133"/>
      <x:c r="D154" s="133"/>
      <x:c r="E154" s="134"/>
      <x:c r="F154" s="134"/>
      <x:c r="G154" s="134"/>
    </x:row>
    <x:row r="155" spans="1:7" ht="19.5" customHeight="1">
      <x:c r="A155" s="15" t="s">
        <x:v>957</x:v>
      </x:c>
      <x:c r="B155" s="159"/>
      <x:c r="C155" s="159"/>
      <x:c r="D155" s="159"/>
      <x:c r="E155" s="160"/>
      <x:c r="F155" s="160"/>
      <x:c r="G155" s="189" t="s">
        <x:v>238</x:v>
      </x:c>
    </x:row>
    <x:row r="156" spans="1:7" ht="18.75" customHeight="1">
      <x:c r="A156" s="161" t="s">
        <x:v>319</x:v>
      </x:c>
      <x:c r="B156" s="161" t="s">
        <x:v>328</x:v>
      </x:c>
      <x:c r="C156" s="22" t="s">
        <x:v>162</x:v>
      </x:c>
      <x:c r="D156" s="22" t="s">
        <x:v>317</x:v>
      </x:c>
      <x:c r="E156" s="162" t="s">
        <x:v>223</x:v>
      </x:c>
      <x:c r="F156" s="162" t="s">
        <x:v>161</x:v>
      </x:c>
      <x:c r="G156" s="162" t="s">
        <x:v>226</x:v>
      </x:c>
    </x:row>
    <x:row r="157" spans="1:7" ht="18.75" customHeight="1">
      <x:c r="A157" s="200" t="s">
        <x:v>222</x:v>
      </x:c>
      <x:c r="B157" s="163" t="s">
        <x:v>277</x:v>
      </x:c>
      <x:c r="C157" s="187" t="s">
        <x:v>291</x:v>
      </x:c>
      <x:c r="D157" s="187">
        <x:v>3.1000000000000001</x:v>
      </x:c>
      <x:c r="E157" s="164">
        <x:f>자재단가표!D8</x:f>
        <x:v>1517</x:v>
      </x:c>
      <x:c r="F157" s="165">
        <x:f>INT(D157*E157)</x:f>
        <x:v>4702</x:v>
      </x:c>
      <x:c r="G157" s="164"/>
    </x:row>
    <x:row r="158" spans="1:7" ht="18.75" customHeight="1">
      <x:c r="A158" s="201"/>
      <x:c r="B158" s="154" t="s">
        <x:v>170</x:v>
      </x:c>
      <x:c r="C158" s="188" t="s">
        <x:v>248</x:v>
      </x:c>
      <x:c r="D158" s="188">
        <x:v>20</x:v>
      </x:c>
      <x:c r="E158" s="165">
        <x:f>F157</x:f>
        <x:v>4702</x:v>
      </x:c>
      <x:c r="F158" s="165">
        <x:f>INT(D158/100*E158)</x:f>
        <x:v>940</x:v>
      </x:c>
      <x:c r="G158" s="165"/>
    </x:row>
    <x:row r="159" spans="1:7" ht="18.75" customHeight="1">
      <x:c r="A159" s="202"/>
      <x:c r="B159" s="154" t="s">
        <x:v>307</x:v>
      </x:c>
      <x:c r="C159" s="188"/>
      <x:c r="D159" s="188"/>
      <x:c r="E159" s="165"/>
      <x:c r="F159" s="165">
        <x:f>SUM(F157:F158)</x:f>
        <x:v>5642</x:v>
      </x:c>
      <x:c r="G159" s="165"/>
    </x:row>
    <x:row r="160" spans="1:7" ht="18.75" customHeight="1">
      <x:c r="A160" s="154" t="s">
        <x:v>178</x:v>
      </x:c>
      <x:c r="B160" s="154" t="s">
        <x:v>63</x:v>
      </x:c>
      <x:c r="C160" s="188" t="s">
        <x:v>250</x:v>
      </x:c>
      <x:c r="D160" s="188">
        <x:v>1</x:v>
      </x:c>
      <x:c r="E160" s="181">
        <x:f>INT(노임단가표!J3*25/20*16/12/8)</x:f>
        <x:v>39645</x:v>
      </x:c>
      <x:c r="F160" s="165">
        <x:f>INT(D160*E160)</x:f>
        <x:v>39645</x:v>
      </x:c>
      <x:c r="G160" s="165"/>
    </x:row>
    <x:row r="161" spans="1:7" ht="18.75" customHeight="1">
      <x:c r="A161" s="154" t="s">
        <x:v>702</x:v>
      </x:c>
      <x:c r="B161" s="154" t="s">
        <x:v>859</x:v>
      </x:c>
      <x:c r="C161" s="188" t="s">
        <x:v>196</x:v>
      </x:c>
      <x:c r="D161" s="188">
        <x:v>1</x:v>
      </x:c>
      <x:c r="E161" s="177">
        <x:v>15520</x:v>
      </x:c>
      <x:c r="F161" s="165">
        <x:f>INT(D161*E161)</x:f>
        <x:v>15520</x:v>
      </x:c>
      <x:c r="G161" s="165"/>
    </x:row>
    <x:row r="162" spans="1:7" ht="18.75" customHeight="1">
      <x:c r="A162" s="154" t="s">
        <x:v>888</x:v>
      </x:c>
      <x:c r="B162" s="154"/>
      <x:c r="C162" s="154"/>
      <x:c r="D162" s="154"/>
      <x:c r="E162" s="8"/>
      <x:c r="F162" s="165">
        <x:f>SUM(F159,F160,F161)</x:f>
        <x:v>60807</x:v>
      </x:c>
      <x:c r="G162" s="165"/>
    </x:row>
    <x:row r="163" ht="18.75" customHeight="1"/>
  </x:sheetData>
  <x:mergeCells count="18">
    <x:mergeCell ref="A157:A159"/>
    <x:mergeCell ref="A103:A105"/>
    <x:mergeCell ref="A139:A141"/>
    <x:mergeCell ref="A148:A150"/>
    <x:mergeCell ref="A21:A23"/>
    <x:mergeCell ref="A39:A41"/>
    <x:mergeCell ref="A48:A50"/>
    <x:mergeCell ref="A84:A86"/>
    <x:mergeCell ref="A93:A95"/>
    <x:mergeCell ref="A66:A68"/>
    <x:mergeCell ref="A130:A132"/>
    <x:mergeCell ref="A3:A5"/>
    <x:mergeCell ref="A12:A14"/>
    <x:mergeCell ref="A30:A32"/>
    <x:mergeCell ref="A112:A114"/>
    <x:mergeCell ref="A121:A123"/>
    <x:mergeCell ref="A57:A59"/>
    <x:mergeCell ref="A75:A77"/>
  </x:mergeCells>
  <x:pageMargins left="0.7086111307144165" right="0.7086111307144165" top="0.90541666746139526" bottom="0.47236111760139465" header="0.55097222328186035" footer="0.19666667282581329"/>
  <x:pageSetup paperSize="9" scale="84" firstPageNumber="1" fitToWidth="1" fitToHeight="1" orientation="landscape" usePrinterDefaults="1" blackAndWhite="0" draft="0" useFirstPageNumber="0" horizontalDpi="600" verticalDpi="600" copies="1"/>
  <x:headerFooter>
    <x:oddHeader>&amp;C&amp;"한컴바탕,Bold"&amp;18건 설 기 계 손 료</x:oddHeader>
    <x:oddFooter>&amp;C&amp;"돋움,Regular"&amp;P</x:oddFooter>
  </x:headerFooter>
  <x:rowBreaks count="1" manualBreakCount="1">
    <x:brk id="164" min="0" max="1048575" man="1" pt="0"/>
  </x:rowBreaks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1:G172"/>
  <x:sheetViews>
    <x:sheetView topLeftCell="A43" zoomScaleNormal="100" zoomScaleSheetLayoutView="75" workbookViewId="0">
      <x:selection activeCell="D90" activeCellId="0" sqref="D90:D90"/>
    </x:sheetView>
  </x:sheetViews>
  <x:sheetFormatPr defaultColWidth="9" defaultRowHeight="16.5"/>
  <x:cols>
    <x:col min="1" max="7" width="13.75" style="1" customWidth="1"/>
  </x:cols>
  <x:sheetData>
    <x:row r="1" spans="1:7">
      <x:c r="A1" s="15" t="s">
        <x:v>1003</x:v>
      </x:c>
      <x:c r="B1" s="3"/>
      <x:c r="C1" s="3"/>
      <x:c r="D1" s="3"/>
      <x:c r="E1" s="14"/>
      <x:c r="F1" s="14"/>
      <x:c r="G1" s="14"/>
    </x:row>
    <x:row r="2" spans="1:7">
      <x:c r="A2" s="62" t="s">
        <x:v>319</x:v>
      </x:c>
      <x:c r="B2" s="62" t="s">
        <x:v>328</x:v>
      </x:c>
      <x:c r="C2" s="62" t="s">
        <x:v>203</x:v>
      </x:c>
      <x:c r="D2" s="62" t="s">
        <x:v>165</x:v>
      </x:c>
      <x:c r="E2" s="23" t="s">
        <x:v>223</x:v>
      </x:c>
      <x:c r="F2" s="23" t="s">
        <x:v>161</x:v>
      </x:c>
      <x:c r="G2" s="23" t="s">
        <x:v>226</x:v>
      </x:c>
    </x:row>
    <x:row r="3" spans="1:7">
      <x:c r="A3" s="203" t="s">
        <x:v>222</x:v>
      </x:c>
      <x:c r="B3" s="63" t="s">
        <x:v>277</x:v>
      </x:c>
      <x:c r="C3" s="63" t="s">
        <x:v>291</x:v>
      </x:c>
      <x:c r="D3" s="63">
        <x:v>9.9000000000000004</x:v>
      </x:c>
      <x:c r="E3" s="13">
        <x:f>자재단가표!D8</x:f>
        <x:v>1517</x:v>
      </x:c>
      <x:c r="F3" s="8">
        <x:f>INT(D3*E3)</x:f>
        <x:v>15018</x:v>
      </x:c>
      <x:c r="G3" s="13"/>
    </x:row>
    <x:row r="4" spans="1:7">
      <x:c r="A4" s="204"/>
      <x:c r="B4" s="6" t="s">
        <x:v>170</x:v>
      </x:c>
      <x:c r="C4" s="6" t="s">
        <x:v>248</x:v>
      </x:c>
      <x:c r="D4" s="6">
        <x:v>22</x:v>
      </x:c>
      <x:c r="E4" s="8">
        <x:f>F3</x:f>
        <x:v>15018</x:v>
      </x:c>
      <x:c r="F4" s="8">
        <x:f>INT(D4/100*E4)</x:f>
        <x:v>3303</x:v>
      </x:c>
      <x:c r="G4" s="8"/>
    </x:row>
    <x:row r="5" spans="1:7">
      <x:c r="A5" s="205"/>
      <x:c r="B5" s="6" t="s">
        <x:v>307</x:v>
      </x:c>
      <x:c r="C5" s="6"/>
      <x:c r="D5" s="6"/>
      <x:c r="E5" s="8"/>
      <x:c r="F5" s="8">
        <x:f>SUM(F3:F4)</x:f>
        <x:v>18321</x:v>
      </x:c>
      <x:c r="G5" s="8"/>
    </x:row>
    <x:row r="6" spans="1:7">
      <x:c r="A6" s="6" t="s">
        <x:v>178</x:v>
      </x:c>
      <x:c r="B6" s="6" t="s">
        <x:v>705</x:v>
      </x:c>
      <x:c r="C6" s="6" t="s">
        <x:v>250</x:v>
      </x:c>
      <x:c r="D6" s="6">
        <x:v>1</x:v>
      </x:c>
      <x:c r="E6" s="8">
        <x:f>INT(노임단가표!H3*25/20*16/12*1/8)</x:f>
        <x:v>47849</x:v>
      </x:c>
      <x:c r="F6" s="8">
        <x:f>INT(D6*E6)</x:f>
        <x:v>47849</x:v>
      </x:c>
      <x:c r="G6" s="8"/>
    </x:row>
    <x:row r="7" spans="1:7">
      <x:c r="A7" s="6" t="s">
        <x:v>702</x:v>
      </x:c>
      <x:c r="B7" s="6" t="s">
        <x:v>69</x:v>
      </x:c>
      <x:c r="C7" s="6" t="s">
        <x:v>288</x:v>
      </x:c>
      <x:c r="D7" s="6">
        <x:v>0.20380000000000001</x:v>
      </x:c>
      <x:c r="E7" s="8">
        <x:v>66819</x:v>
      </x:c>
      <x:c r="F7" s="8">
        <x:f>INT(D7*E7)</x:f>
        <x:v>13617</x:v>
      </x:c>
      <x:c r="G7" s="8"/>
    </x:row>
    <x:row r="8" spans="1:7">
      <x:c r="A8" s="6" t="s">
        <x:v>888</x:v>
      </x:c>
      <x:c r="B8" s="6"/>
      <x:c r="C8" s="6"/>
      <x:c r="D8" s="6"/>
      <x:c r="E8" s="8"/>
      <x:c r="F8" s="8">
        <x:f>SUM(F5,F6,F7)</x:f>
        <x:v>79787</x:v>
      </x:c>
      <x:c r="G8" s="8"/>
    </x:row>
    <x:row r="9" spans="1:7">
      <x:c r="A9" s="3"/>
      <x:c r="B9" s="3"/>
      <x:c r="C9" s="3"/>
      <x:c r="D9" s="3"/>
      <x:c r="E9" s="4"/>
      <x:c r="F9" s="4"/>
      <x:c r="G9" s="4"/>
    </x:row>
    <x:row r="10" spans="1:7">
      <x:c r="A10" s="15" t="s">
        <x:v>993</x:v>
      </x:c>
      <x:c r="B10" s="3"/>
      <x:c r="C10" s="3"/>
      <x:c r="D10" s="3"/>
      <x:c r="E10" s="14"/>
      <x:c r="F10" s="14"/>
      <x:c r="G10" s="14"/>
    </x:row>
    <x:row r="11" spans="1:7">
      <x:c r="A11" s="62" t="s">
        <x:v>319</x:v>
      </x:c>
      <x:c r="B11" s="62" t="s">
        <x:v>328</x:v>
      </x:c>
      <x:c r="C11" s="62" t="s">
        <x:v>203</x:v>
      </x:c>
      <x:c r="D11" s="62" t="s">
        <x:v>165</x:v>
      </x:c>
      <x:c r="E11" s="23" t="s">
        <x:v>223</x:v>
      </x:c>
      <x:c r="F11" s="23" t="s">
        <x:v>161</x:v>
      </x:c>
      <x:c r="G11" s="23" t="s">
        <x:v>226</x:v>
      </x:c>
    </x:row>
    <x:row r="12" spans="1:7">
      <x:c r="A12" s="203" t="s">
        <x:v>222</x:v>
      </x:c>
      <x:c r="B12" s="63" t="s">
        <x:v>277</x:v>
      </x:c>
      <x:c r="C12" s="63" t="s">
        <x:v>291</x:v>
      </x:c>
      <x:c r="D12" s="63">
        <x:v>11.6</x:v>
      </x:c>
      <x:c r="E12" s="13">
        <x:f>E3</x:f>
        <x:v>1517</x:v>
      </x:c>
      <x:c r="F12" s="8">
        <x:f>INT(D12*E12)</x:f>
        <x:v>17597</x:v>
      </x:c>
      <x:c r="G12" s="13"/>
    </x:row>
    <x:row r="13" spans="1:7">
      <x:c r="A13" s="204"/>
      <x:c r="B13" s="6" t="s">
        <x:v>170</x:v>
      </x:c>
      <x:c r="C13" s="6" t="s">
        <x:v>248</x:v>
      </x:c>
      <x:c r="D13" s="6">
        <x:v>22</x:v>
      </x:c>
      <x:c r="E13" s="8">
        <x:f>F12</x:f>
        <x:v>17597</x:v>
      </x:c>
      <x:c r="F13" s="8">
        <x:f>INT(D13/100*E13)</x:f>
        <x:v>3871</x:v>
      </x:c>
      <x:c r="G13" s="8"/>
    </x:row>
    <x:row r="14" spans="1:7">
      <x:c r="A14" s="205"/>
      <x:c r="B14" s="6" t="s">
        <x:v>307</x:v>
      </x:c>
      <x:c r="C14" s="6"/>
      <x:c r="D14" s="6"/>
      <x:c r="E14" s="8"/>
      <x:c r="F14" s="8">
        <x:f>SUM(F12:F13)</x:f>
        <x:v>21468</x:v>
      </x:c>
      <x:c r="G14" s="8"/>
    </x:row>
    <x:row r="15" spans="1:7">
      <x:c r="A15" s="6" t="s">
        <x:v>178</x:v>
      </x:c>
      <x:c r="B15" s="6" t="s">
        <x:v>705</x:v>
      </x:c>
      <x:c r="C15" s="6" t="s">
        <x:v>250</x:v>
      </x:c>
      <x:c r="D15" s="6">
        <x:v>1</x:v>
      </x:c>
      <x:c r="E15" s="8">
        <x:f>E6</x:f>
        <x:v>47849</x:v>
      </x:c>
      <x:c r="F15" s="8">
        <x:f>INT(D15*E15)</x:f>
        <x:v>47849</x:v>
      </x:c>
      <x:c r="G15" s="8"/>
    </x:row>
    <x:row r="16" spans="1:7">
      <x:c r="A16" s="6" t="s">
        <x:v>702</x:v>
      </x:c>
      <x:c r="B16" s="6" t="s">
        <x:v>69</x:v>
      </x:c>
      <x:c r="C16" s="6" t="s">
        <x:v>288</x:v>
      </x:c>
      <x:c r="D16" s="6">
        <x:v>0.20380000000000001</x:v>
      </x:c>
      <x:c r="E16" s="8">
        <x:v>100250</x:v>
      </x:c>
      <x:c r="F16" s="8">
        <x:f>INT(D16*E16)</x:f>
        <x:v>20430</x:v>
      </x:c>
      <x:c r="G16" s="8"/>
    </x:row>
    <x:row r="17" spans="1:7">
      <x:c r="A17" s="6" t="s">
        <x:v>888</x:v>
      </x:c>
      <x:c r="B17" s="6"/>
      <x:c r="C17" s="6"/>
      <x:c r="D17" s="6"/>
      <x:c r="E17" s="8"/>
      <x:c r="F17" s="8">
        <x:f>SUM(F14,F15,F16)</x:f>
        <x:v>89747</x:v>
      </x:c>
      <x:c r="G17" s="8"/>
    </x:row>
    <x:row r="18" spans="1:7">
      <x:c r="A18" s="3"/>
      <x:c r="B18" s="3"/>
      <x:c r="C18" s="3"/>
      <x:c r="D18" s="3"/>
      <x:c r="E18" s="4"/>
      <x:c r="F18" s="4"/>
      <x:c r="G18" s="4"/>
    </x:row>
    <x:row r="19" spans="1:7">
      <x:c r="A19" s="15" t="s">
        <x:v>921</x:v>
      </x:c>
      <x:c r="B19" s="3"/>
      <x:c r="C19" s="3"/>
      <x:c r="D19" s="3"/>
      <x:c r="E19" s="14"/>
      <x:c r="F19" s="14"/>
      <x:c r="G19" s="14"/>
    </x:row>
    <x:row r="20" spans="1:7">
      <x:c r="A20" s="62" t="s">
        <x:v>319</x:v>
      </x:c>
      <x:c r="B20" s="62" t="s">
        <x:v>328</x:v>
      </x:c>
      <x:c r="C20" s="62" t="s">
        <x:v>203</x:v>
      </x:c>
      <x:c r="D20" s="62" t="s">
        <x:v>165</x:v>
      </x:c>
      <x:c r="E20" s="23" t="s">
        <x:v>223</x:v>
      </x:c>
      <x:c r="F20" s="23" t="s">
        <x:v>161</x:v>
      </x:c>
      <x:c r="G20" s="23" t="s">
        <x:v>226</x:v>
      </x:c>
    </x:row>
    <x:row r="21" spans="1:7">
      <x:c r="A21" s="203" t="s">
        <x:v>222</x:v>
      </x:c>
      <x:c r="B21" s="63" t="s">
        <x:v>277</x:v>
      </x:c>
      <x:c r="C21" s="63" t="s">
        <x:v>291</x:v>
      </x:c>
      <x:c r="D21" s="63">
        <x:v>2.8999999999999999</x:v>
      </x:c>
      <x:c r="E21" s="13">
        <x:f>E12</x:f>
        <x:v>1517</x:v>
      </x:c>
      <x:c r="F21" s="8">
        <x:f>INT(D21*E21)</x:f>
        <x:v>4399</x:v>
      </x:c>
      <x:c r="G21" s="13"/>
    </x:row>
    <x:row r="22" spans="1:7">
      <x:c r="A22" s="204"/>
      <x:c r="B22" s="6" t="s">
        <x:v>170</x:v>
      </x:c>
      <x:c r="C22" s="6" t="s">
        <x:v>248</x:v>
      </x:c>
      <x:c r="D22" s="6">
        <x:v>38</x:v>
      </x:c>
      <x:c r="E22" s="8">
        <x:f>F21</x:f>
        <x:v>4399</x:v>
      </x:c>
      <x:c r="F22" s="8">
        <x:f>INT(D22/100*E22)</x:f>
        <x:v>1671</x:v>
      </x:c>
      <x:c r="G22" s="8"/>
    </x:row>
    <x:row r="23" spans="1:7">
      <x:c r="A23" s="205"/>
      <x:c r="B23" s="6" t="s">
        <x:v>307</x:v>
      </x:c>
      <x:c r="C23" s="6"/>
      <x:c r="D23" s="6"/>
      <x:c r="E23" s="8"/>
      <x:c r="F23" s="8">
        <x:f>SUM(F21:F22)</x:f>
        <x:v>6070</x:v>
      </x:c>
      <x:c r="G23" s="8"/>
    </x:row>
    <x:row r="24" spans="1:7">
      <x:c r="A24" s="6" t="s">
        <x:v>178</x:v>
      </x:c>
      <x:c r="B24" s="6" t="s">
        <x:v>63</x:v>
      </x:c>
      <x:c r="C24" s="6" t="s">
        <x:v>250</x:v>
      </x:c>
      <x:c r="D24" s="6">
        <x:v>1</x:v>
      </x:c>
      <x:c r="E24" s="8">
        <x:f>INT(노임단가표!J3*25/20*16/12*1/8)</x:f>
        <x:v>39645</x:v>
      </x:c>
      <x:c r="F24" s="8">
        <x:f>INT(D24*E24)</x:f>
        <x:v>39645</x:v>
      </x:c>
      <x:c r="G24" s="8"/>
    </x:row>
    <x:row r="25" spans="1:7">
      <x:c r="A25" s="6" t="s">
        <x:v>702</x:v>
      </x:c>
      <x:c r="B25" s="6" t="s">
        <x:v>74</x:v>
      </x:c>
      <x:c r="C25" s="6" t="s">
        <x:v>288</x:v>
      </x:c>
      <x:c r="D25" s="6">
        <x:v>0.29010000000000002</x:v>
      </x:c>
      <x:c r="E25" s="8">
        <x:v>19431</x:v>
      </x:c>
      <x:c r="F25" s="8">
        <x:f>INT(D25*E25)</x:f>
        <x:v>5636</x:v>
      </x:c>
      <x:c r="G25" s="8"/>
    </x:row>
    <x:row r="26" spans="1:7">
      <x:c r="A26" s="6" t="s">
        <x:v>888</x:v>
      </x:c>
      <x:c r="B26" s="6"/>
      <x:c r="C26" s="6"/>
      <x:c r="D26" s="6"/>
      <x:c r="E26" s="8"/>
      <x:c r="F26" s="8">
        <x:f>SUM(F23,F24,F25)</x:f>
        <x:v>51351</x:v>
      </x:c>
      <x:c r="G26" s="8"/>
    </x:row>
    <x:row r="27" spans="1:7">
      <x:c r="A27" s="3"/>
      <x:c r="B27" s="3"/>
      <x:c r="C27" s="3"/>
      <x:c r="D27" s="3"/>
      <x:c r="E27" s="4"/>
      <x:c r="F27" s="4"/>
      <x:c r="G27" s="4"/>
    </x:row>
    <x:row r="28" spans="1:7">
      <x:c r="A28" s="15" t="s">
        <x:v>931</x:v>
      </x:c>
      <x:c r="B28" s="3"/>
      <x:c r="C28" s="3"/>
      <x:c r="D28" s="3"/>
      <x:c r="E28" s="14"/>
      <x:c r="F28" s="14"/>
      <x:c r="G28" s="14"/>
    </x:row>
    <x:row r="29" spans="1:7">
      <x:c r="A29" s="62" t="s">
        <x:v>319</x:v>
      </x:c>
      <x:c r="B29" s="62" t="s">
        <x:v>328</x:v>
      </x:c>
      <x:c r="C29" s="62" t="s">
        <x:v>203</x:v>
      </x:c>
      <x:c r="D29" s="62" t="s">
        <x:v>165</x:v>
      </x:c>
      <x:c r="E29" s="23" t="s">
        <x:v>223</x:v>
      </x:c>
      <x:c r="F29" s="23" t="s">
        <x:v>161</x:v>
      </x:c>
      <x:c r="G29" s="23" t="s">
        <x:v>226</x:v>
      </x:c>
    </x:row>
    <x:row r="30" spans="1:7">
      <x:c r="A30" s="203" t="s">
        <x:v>222</x:v>
      </x:c>
      <x:c r="B30" s="63" t="s">
        <x:v>277</x:v>
      </x:c>
      <x:c r="C30" s="63" t="s">
        <x:v>291</x:v>
      </x:c>
      <x:c r="D30" s="63">
        <x:v>5</x:v>
      </x:c>
      <x:c r="E30" s="13">
        <x:f>E21</x:f>
        <x:v>1517</x:v>
      </x:c>
      <x:c r="F30" s="8">
        <x:f>INT(D30*E30)</x:f>
        <x:v>7585</x:v>
      </x:c>
      <x:c r="G30" s="13"/>
    </x:row>
    <x:row r="31" spans="1:7">
      <x:c r="A31" s="204"/>
      <x:c r="B31" s="6" t="s">
        <x:v>170</x:v>
      </x:c>
      <x:c r="C31" s="6" t="s">
        <x:v>248</x:v>
      </x:c>
      <x:c r="D31" s="6">
        <x:v>38</x:v>
      </x:c>
      <x:c r="E31" s="8">
        <x:f>F30</x:f>
        <x:v>7585</x:v>
      </x:c>
      <x:c r="F31" s="8">
        <x:f>INT(D31/100*E31)</x:f>
        <x:v>2882</x:v>
      </x:c>
      <x:c r="G31" s="8"/>
    </x:row>
    <x:row r="32" spans="1:7">
      <x:c r="A32" s="205"/>
      <x:c r="B32" s="6" t="s">
        <x:v>307</x:v>
      </x:c>
      <x:c r="C32" s="6"/>
      <x:c r="D32" s="6"/>
      <x:c r="E32" s="8"/>
      <x:c r="F32" s="8">
        <x:f>SUM(F30:F31)</x:f>
        <x:v>10467</x:v>
      </x:c>
      <x:c r="G32" s="8"/>
    </x:row>
    <x:row r="33" spans="1:7">
      <x:c r="A33" s="6" t="s">
        <x:v>178</x:v>
      </x:c>
      <x:c r="B33" s="6" t="s">
        <x:v>63</x:v>
      </x:c>
      <x:c r="C33" s="6" t="s">
        <x:v>250</x:v>
      </x:c>
      <x:c r="D33" s="6">
        <x:v>1</x:v>
      </x:c>
      <x:c r="E33" s="8">
        <x:f>E24</x:f>
        <x:v>39645</x:v>
      </x:c>
      <x:c r="F33" s="8">
        <x:f>INT(D33*E33)</x:f>
        <x:v>39645</x:v>
      </x:c>
      <x:c r="G33" s="8"/>
    </x:row>
    <x:row r="34" spans="1:7">
      <x:c r="A34" s="6" t="s">
        <x:v>702</x:v>
      </x:c>
      <x:c r="B34" s="6" t="s">
        <x:v>74</x:v>
      </x:c>
      <x:c r="C34" s="6" t="s">
        <x:v>288</x:v>
      </x:c>
      <x:c r="D34" s="6">
        <x:v>0.29010000000000002</x:v>
      </x:c>
      <x:c r="E34" s="8">
        <x:v>22685</x:v>
      </x:c>
      <x:c r="F34" s="8">
        <x:f>INT(D34*E34)</x:f>
        <x:v>6580</x:v>
      </x:c>
      <x:c r="G34" s="8"/>
    </x:row>
    <x:row r="35" spans="1:7">
      <x:c r="A35" s="6" t="s">
        <x:v>888</x:v>
      </x:c>
      <x:c r="B35" s="6"/>
      <x:c r="C35" s="6"/>
      <x:c r="D35" s="6"/>
      <x:c r="E35" s="8"/>
      <x:c r="F35" s="8">
        <x:f>SUM(F32,F33,F34)</x:f>
        <x:v>56692</x:v>
      </x:c>
      <x:c r="G35" s="8"/>
    </x:row>
    <x:row r="36" spans="1:7">
      <x:c r="A36" s="3"/>
      <x:c r="B36" s="3"/>
      <x:c r="C36" s="3"/>
      <x:c r="D36" s="3"/>
      <x:c r="E36" s="4"/>
      <x:c r="F36" s="4"/>
      <x:c r="G36" s="4"/>
    </x:row>
    <x:row r="37" spans="1:7">
      <x:c r="A37" s="15" t="s">
        <x:v>38</x:v>
      </x:c>
      <x:c r="B37" s="3"/>
      <x:c r="C37" s="3"/>
      <x:c r="D37" s="3"/>
      <x:c r="E37" s="14"/>
      <x:c r="F37" s="14"/>
      <x:c r="G37" s="14"/>
    </x:row>
    <x:row r="38" spans="1:7">
      <x:c r="A38" s="62" t="s">
        <x:v>319</x:v>
      </x:c>
      <x:c r="B38" s="62" t="s">
        <x:v>328</x:v>
      </x:c>
      <x:c r="C38" s="62" t="s">
        <x:v>203</x:v>
      </x:c>
      <x:c r="D38" s="62" t="s">
        <x:v>165</x:v>
      </x:c>
      <x:c r="E38" s="23" t="s">
        <x:v>223</x:v>
      </x:c>
      <x:c r="F38" s="23" t="s">
        <x:v>161</x:v>
      </x:c>
      <x:c r="G38" s="23" t="s">
        <x:v>226</x:v>
      </x:c>
    </x:row>
    <x:row r="39" spans="1:7">
      <x:c r="A39" s="203" t="s">
        <x:v>222</x:v>
      </x:c>
      <x:c r="B39" s="63" t="s">
        <x:v>277</x:v>
      </x:c>
      <x:c r="C39" s="63" t="s">
        <x:v>291</x:v>
      </x:c>
      <x:c r="D39" s="63">
        <x:v>9.3000000000000007</x:v>
      </x:c>
      <x:c r="E39" s="13">
        <x:f>E30</x:f>
        <x:v>1517</x:v>
      </x:c>
      <x:c r="F39" s="8">
        <x:f>INT(D39*E39)</x:f>
        <x:v>14108</x:v>
      </x:c>
      <x:c r="G39" s="13"/>
    </x:row>
    <x:row r="40" spans="1:7">
      <x:c r="A40" s="204"/>
      <x:c r="B40" s="6" t="s">
        <x:v>170</x:v>
      </x:c>
      <x:c r="C40" s="6" t="s">
        <x:v>248</x:v>
      </x:c>
      <x:c r="D40" s="6">
        <x:v>38</x:v>
      </x:c>
      <x:c r="E40" s="8">
        <x:f>F39</x:f>
        <x:v>14108</x:v>
      </x:c>
      <x:c r="F40" s="8">
        <x:f>INT(D40/100*E40)</x:f>
        <x:v>5361</x:v>
      </x:c>
      <x:c r="G40" s="8"/>
    </x:row>
    <x:row r="41" spans="1:7">
      <x:c r="A41" s="205"/>
      <x:c r="B41" s="6" t="s">
        <x:v>307</x:v>
      </x:c>
      <x:c r="C41" s="6"/>
      <x:c r="D41" s="6"/>
      <x:c r="E41" s="8"/>
      <x:c r="F41" s="8">
        <x:f>SUM(F39:F40)</x:f>
        <x:v>19469</x:v>
      </x:c>
      <x:c r="G41" s="8"/>
    </x:row>
    <x:row r="42" spans="1:7">
      <x:c r="A42" s="6" t="s">
        <x:v>178</x:v>
      </x:c>
      <x:c r="B42" s="6" t="s">
        <x:v>63</x:v>
      </x:c>
      <x:c r="C42" s="6" t="s">
        <x:v>250</x:v>
      </x:c>
      <x:c r="D42" s="6">
        <x:v>1</x:v>
      </x:c>
      <x:c r="E42" s="8">
        <x:f>E33</x:f>
        <x:v>39645</x:v>
      </x:c>
      <x:c r="F42" s="8">
        <x:f>INT(D42*E42)</x:f>
        <x:v>39645</x:v>
      </x:c>
      <x:c r="G42" s="8"/>
    </x:row>
    <x:row r="43" spans="1:7">
      <x:c r="A43" s="6" t="s">
        <x:v>702</x:v>
      </x:c>
      <x:c r="B43" s="6" t="s">
        <x:v>74</x:v>
      </x:c>
      <x:c r="C43" s="6" t="s">
        <x:v>288</x:v>
      </x:c>
      <x:c r="D43" s="6">
        <x:v>0.27539999999999998</x:v>
      </x:c>
      <x:c r="E43" s="8">
        <x:v>33052</x:v>
      </x:c>
      <x:c r="F43" s="8">
        <x:f>INT(D43*E43)</x:f>
        <x:v>9102</x:v>
      </x:c>
      <x:c r="G43" s="8"/>
    </x:row>
    <x:row r="44" spans="1:7">
      <x:c r="A44" s="6" t="s">
        <x:v>888</x:v>
      </x:c>
      <x:c r="B44" s="6"/>
      <x:c r="C44" s="6"/>
      <x:c r="D44" s="6"/>
      <x:c r="E44" s="8"/>
      <x:c r="F44" s="8">
        <x:f>SUM(F41,F42,F43)</x:f>
        <x:v>68216</x:v>
      </x:c>
      <x:c r="G44" s="8"/>
    </x:row>
    <x:row r="45" spans="1:7">
      <x:c r="A45" s="3"/>
      <x:c r="B45" s="3"/>
      <x:c r="C45" s="3"/>
      <x:c r="D45" s="3"/>
      <x:c r="E45" s="4"/>
      <x:c r="F45" s="4"/>
      <x:c r="G45" s="4"/>
    </x:row>
    <x:row r="46" spans="1:7">
      <x:c r="A46" s="15" t="s">
        <x:v>939</x:v>
      </x:c>
      <x:c r="B46" s="3"/>
      <x:c r="C46" s="3"/>
      <x:c r="D46" s="3"/>
      <x:c r="E46" s="14"/>
      <x:c r="F46" s="14"/>
      <x:c r="G46" s="14"/>
    </x:row>
    <x:row r="47" spans="1:7">
      <x:c r="A47" s="62" t="s">
        <x:v>319</x:v>
      </x:c>
      <x:c r="B47" s="62" t="s">
        <x:v>328</x:v>
      </x:c>
      <x:c r="C47" s="62" t="s">
        <x:v>203</x:v>
      </x:c>
      <x:c r="D47" s="62" t="s">
        <x:v>165</x:v>
      </x:c>
      <x:c r="E47" s="23" t="s">
        <x:v>223</x:v>
      </x:c>
      <x:c r="F47" s="23" t="s">
        <x:v>161</x:v>
      </x:c>
      <x:c r="G47" s="23" t="s">
        <x:v>226</x:v>
      </x:c>
    </x:row>
    <x:row r="48" spans="1:7">
      <x:c r="A48" s="203" t="s">
        <x:v>222</x:v>
      </x:c>
      <x:c r="B48" s="63" t="s">
        <x:v>277</x:v>
      </x:c>
      <x:c r="C48" s="63" t="s">
        <x:v>291</x:v>
      </x:c>
      <x:c r="D48" s="63">
        <x:v>15.9</x:v>
      </x:c>
      <x:c r="E48" s="13">
        <x:f>E39</x:f>
        <x:v>1517</x:v>
      </x:c>
      <x:c r="F48" s="8">
        <x:f>INT(D48*E48)</x:f>
        <x:v>24120</x:v>
      </x:c>
      <x:c r="G48" s="13"/>
    </x:row>
    <x:row r="49" spans="1:7">
      <x:c r="A49" s="204"/>
      <x:c r="B49" s="6" t="s">
        <x:v>170</x:v>
      </x:c>
      <x:c r="C49" s="6" t="s">
        <x:v>248</x:v>
      </x:c>
      <x:c r="D49" s="6">
        <x:v>38</x:v>
      </x:c>
      <x:c r="E49" s="8">
        <x:f>F48</x:f>
        <x:v>24120</x:v>
      </x:c>
      <x:c r="F49" s="8">
        <x:f>INT(D49/100*E49)</x:f>
        <x:v>9165</x:v>
      </x:c>
      <x:c r="G49" s="8"/>
    </x:row>
    <x:row r="50" spans="1:7">
      <x:c r="A50" s="205"/>
      <x:c r="B50" s="6" t="s">
        <x:v>307</x:v>
      </x:c>
      <x:c r="C50" s="6"/>
      <x:c r="D50" s="6"/>
      <x:c r="E50" s="8"/>
      <x:c r="F50" s="8">
        <x:f>SUM(F48:F49)</x:f>
        <x:v>33285</x:v>
      </x:c>
      <x:c r="G50" s="8"/>
    </x:row>
    <x:row r="51" spans="1:7">
      <x:c r="A51" s="6" t="s">
        <x:v>178</x:v>
      </x:c>
      <x:c r="B51" s="6" t="s">
        <x:v>705</x:v>
      </x:c>
      <x:c r="C51" s="6" t="s">
        <x:v>250</x:v>
      </x:c>
      <x:c r="D51" s="6">
        <x:v>1</x:v>
      </x:c>
      <x:c r="E51" s="8">
        <x:f>E6</x:f>
        <x:v>47849</x:v>
      </x:c>
      <x:c r="F51" s="8">
        <x:f>INT(D51*E51)</x:f>
        <x:v>47849</x:v>
      </x:c>
      <x:c r="G51" s="8"/>
    </x:row>
    <x:row r="52" spans="1:7">
      <x:c r="A52" s="206" t="s">
        <x:v>702</x:v>
      </x:c>
      <x:c r="B52" s="6" t="s">
        <x:v>74</x:v>
      </x:c>
      <x:c r="C52" s="6" t="s">
        <x:v>288</x:v>
      </x:c>
      <x:c r="D52" s="6">
        <x:v>0.2213</x:v>
      </x:c>
      <x:c r="E52" s="8">
        <x:v>81321</x:v>
      </x:c>
      <x:c r="F52" s="8">
        <x:f>INT(D52*E52)</x:f>
        <x:v>17996</x:v>
      </x:c>
      <x:c r="G52" s="8"/>
    </x:row>
    <x:row r="53" spans="1:7">
      <x:c r="A53" s="204"/>
      <x:c r="B53" s="6" t="s">
        <x:v>1093</x:v>
      </x:c>
      <x:c r="C53" s="6" t="s">
        <x:v>288</x:v>
      </x:c>
      <x:c r="D53" s="6">
        <x:v>0.26369999999999999</x:v>
      </x:c>
      <x:c r="E53" s="8">
        <x:v>1439</x:v>
      </x:c>
      <x:c r="F53" s="8">
        <x:f>INT(D53*E53)</x:f>
        <x:v>379</x:v>
      </x:c>
      <x:c r="G53" s="8"/>
    </x:row>
    <x:row r="54" spans="1:7">
      <x:c r="A54" s="205"/>
      <x:c r="B54" s="6" t="s">
        <x:v>307</x:v>
      </x:c>
      <x:c r="C54" s="6"/>
      <x:c r="D54" s="6"/>
      <x:c r="E54" s="8"/>
      <x:c r="F54" s="8">
        <x:f>SUM(F52:F53)</x:f>
        <x:v>18375</x:v>
      </x:c>
      <x:c r="G54" s="8"/>
    </x:row>
    <x:row r="55" spans="1:7">
      <x:c r="A55" s="6" t="s">
        <x:v>888</x:v>
      </x:c>
      <x:c r="B55" s="6"/>
      <x:c r="C55" s="6"/>
      <x:c r="D55" s="6"/>
      <x:c r="E55" s="8"/>
      <x:c r="F55" s="8">
        <x:f>SUM(F50,F51,F54)</x:f>
        <x:v>99509</x:v>
      </x:c>
      <x:c r="G55" s="8"/>
    </x:row>
    <x:row r="56" spans="1:7">
      <x:c r="A56" s="3"/>
      <x:c r="B56" s="3"/>
      <x:c r="C56" s="3"/>
      <x:c r="D56" s="3"/>
      <x:c r="E56" s="4"/>
      <x:c r="F56" s="4"/>
      <x:c r="G56" s="4"/>
    </x:row>
    <x:row r="57" spans="1:7">
      <x:c r="A57" s="15" t="s">
        <x:v>134</x:v>
      </x:c>
      <x:c r="B57" s="3"/>
      <x:c r="C57" s="3"/>
      <x:c r="D57" s="3"/>
      <x:c r="E57" s="14"/>
      <x:c r="F57" s="14"/>
      <x:c r="G57" s="14"/>
    </x:row>
    <x:row r="58" spans="1:7">
      <x:c r="A58" s="62" t="s">
        <x:v>319</x:v>
      </x:c>
      <x:c r="B58" s="62" t="s">
        <x:v>328</x:v>
      </x:c>
      <x:c r="C58" s="62" t="s">
        <x:v>203</x:v>
      </x:c>
      <x:c r="D58" s="62" t="s">
        <x:v>165</x:v>
      </x:c>
      <x:c r="E58" s="23" t="s">
        <x:v>223</x:v>
      </x:c>
      <x:c r="F58" s="23" t="s">
        <x:v>161</x:v>
      </x:c>
      <x:c r="G58" s="23" t="s">
        <x:v>226</x:v>
      </x:c>
    </x:row>
    <x:row r="59" spans="1:7">
      <x:c r="A59" s="203" t="s">
        <x:v>222</x:v>
      </x:c>
      <x:c r="B59" s="63" t="s">
        <x:v>277</x:v>
      </x:c>
      <x:c r="C59" s="63" t="s">
        <x:v>291</x:v>
      </x:c>
      <x:c r="D59" s="63">
        <x:v>3.7999999999999998</x:v>
      </x:c>
      <x:c r="E59" s="13">
        <x:f>E39</x:f>
        <x:v>1517</x:v>
      </x:c>
      <x:c r="F59" s="8">
        <x:f>INT(D59*E59)</x:f>
        <x:v>5764</x:v>
      </x:c>
      <x:c r="G59" s="13"/>
    </x:row>
    <x:row r="60" spans="1:7">
      <x:c r="A60" s="204"/>
      <x:c r="B60" s="6" t="s">
        <x:v>170</x:v>
      </x:c>
      <x:c r="C60" s="6" t="s">
        <x:v>248</x:v>
      </x:c>
      <x:c r="D60" s="6">
        <x:v>39</x:v>
      </x:c>
      <x:c r="E60" s="8">
        <x:f>F59</x:f>
        <x:v>5764</x:v>
      </x:c>
      <x:c r="F60" s="8">
        <x:f>INT(D60/100*E60)</x:f>
        <x:v>2247</x:v>
      </x:c>
      <x:c r="G60" s="8"/>
    </x:row>
    <x:row r="61" spans="1:7">
      <x:c r="A61" s="205"/>
      <x:c r="B61" s="6" t="s">
        <x:v>307</x:v>
      </x:c>
      <x:c r="C61" s="6"/>
      <x:c r="D61" s="6"/>
      <x:c r="E61" s="8"/>
      <x:c r="F61" s="8">
        <x:f>SUM(F59:F60)</x:f>
        <x:v>8011</x:v>
      </x:c>
      <x:c r="G61" s="8"/>
    </x:row>
    <x:row r="62" spans="1:7">
      <x:c r="A62" s="6" t="s">
        <x:v>178</x:v>
      </x:c>
      <x:c r="B62" s="6" t="s">
        <x:v>705</x:v>
      </x:c>
      <x:c r="C62" s="6" t="s">
        <x:v>250</x:v>
      </x:c>
      <x:c r="D62" s="6">
        <x:v>1</x:v>
      </x:c>
      <x:c r="E62" s="8">
        <x:f>E6</x:f>
        <x:v>47849</x:v>
      </x:c>
      <x:c r="F62" s="8">
        <x:f>INT(D62*E62)</x:f>
        <x:v>47849</x:v>
      </x:c>
      <x:c r="G62" s="8"/>
    </x:row>
    <x:row r="63" spans="1:7">
      <x:c r="A63" s="6" t="s">
        <x:v>702</x:v>
      </x:c>
      <x:c r="B63" s="6" t="s">
        <x:v>1244</x:v>
      </x:c>
      <x:c r="C63" s="6" t="s">
        <x:v>288</x:v>
      </x:c>
      <x:c r="D63" s="6">
        <x:v>0.22320000000000001</x:v>
      </x:c>
      <x:c r="E63" s="8">
        <x:v>114000</x:v>
      </x:c>
      <x:c r="F63" s="8">
        <x:f>INT(D63*E63)</x:f>
        <x:v>25444</x:v>
      </x:c>
      <x:c r="G63" s="8"/>
    </x:row>
    <x:row r="64" spans="1:7">
      <x:c r="A64" s="6" t="s">
        <x:v>888</x:v>
      </x:c>
      <x:c r="B64" s="6"/>
      <x:c r="C64" s="6"/>
      <x:c r="D64" s="6"/>
      <x:c r="E64" s="8"/>
      <x:c r="F64" s="8">
        <x:f>SUM(F61,F62,F63)</x:f>
        <x:v>81304</x:v>
      </x:c>
      <x:c r="G64" s="8"/>
    </x:row>
    <x:row r="65" spans="1:7">
      <x:c r="A65" s="3"/>
      <x:c r="B65" s="3"/>
      <x:c r="C65" s="3"/>
      <x:c r="D65" s="3"/>
      <x:c r="E65" s="4"/>
      <x:c r="F65" s="4"/>
      <x:c r="G65" s="4"/>
    </x:row>
    <x:row r="66" spans="1:7">
      <x:c r="A66" s="15" t="s">
        <x:v>139</x:v>
      </x:c>
      <x:c r="B66" s="3"/>
      <x:c r="C66" s="3"/>
      <x:c r="D66" s="3"/>
      <x:c r="E66" s="14"/>
      <x:c r="F66" s="14"/>
      <x:c r="G66" s="14"/>
    </x:row>
    <x:row r="67" spans="1:7">
      <x:c r="A67" s="62" t="s">
        <x:v>319</x:v>
      </x:c>
      <x:c r="B67" s="62" t="s">
        <x:v>328</x:v>
      </x:c>
      <x:c r="C67" s="62" t="s">
        <x:v>203</x:v>
      </x:c>
      <x:c r="D67" s="62" t="s">
        <x:v>165</x:v>
      </x:c>
      <x:c r="E67" s="23" t="s">
        <x:v>223</x:v>
      </x:c>
      <x:c r="F67" s="23" t="s">
        <x:v>161</x:v>
      </x:c>
      <x:c r="G67" s="23" t="s">
        <x:v>226</x:v>
      </x:c>
    </x:row>
    <x:row r="68" spans="1:7">
      <x:c r="A68" s="203" t="s">
        <x:v>222</x:v>
      </x:c>
      <x:c r="B68" s="63" t="s">
        <x:v>277</x:v>
      </x:c>
      <x:c r="C68" s="63" t="s">
        <x:v>291</x:v>
      </x:c>
      <x:c r="D68" s="63">
        <x:v>6.0999999999999996</x:v>
      </x:c>
      <x:c r="E68" s="13">
        <x:f>E48</x:f>
        <x:v>1517</x:v>
      </x:c>
      <x:c r="F68" s="8">
        <x:f>INT(D68*E68)</x:f>
        <x:v>9253</x:v>
      </x:c>
      <x:c r="G68" s="13"/>
    </x:row>
    <x:row r="69" spans="1:7">
      <x:c r="A69" s="204"/>
      <x:c r="B69" s="6" t="s">
        <x:v>170</x:v>
      </x:c>
      <x:c r="C69" s="6" t="s">
        <x:v>248</x:v>
      </x:c>
      <x:c r="D69" s="6">
        <x:v>39</x:v>
      </x:c>
      <x:c r="E69" s="8">
        <x:f>F68</x:f>
        <x:v>9253</x:v>
      </x:c>
      <x:c r="F69" s="8">
        <x:f>INT(D69/100*E69)</x:f>
        <x:v>3608</x:v>
      </x:c>
      <x:c r="G69" s="8"/>
    </x:row>
    <x:row r="70" spans="1:7">
      <x:c r="A70" s="205"/>
      <x:c r="B70" s="6" t="s">
        <x:v>307</x:v>
      </x:c>
      <x:c r="C70" s="6"/>
      <x:c r="D70" s="6"/>
      <x:c r="E70" s="8"/>
      <x:c r="F70" s="8">
        <x:f>SUM(F68:F69)</x:f>
        <x:v>12861</x:v>
      </x:c>
      <x:c r="G70" s="8"/>
    </x:row>
    <x:row r="71" spans="1:7">
      <x:c r="A71" s="6" t="s">
        <x:v>178</x:v>
      </x:c>
      <x:c r="B71" s="6" t="s">
        <x:v>705</x:v>
      </x:c>
      <x:c r="C71" s="6" t="s">
        <x:v>250</x:v>
      </x:c>
      <x:c r="D71" s="6">
        <x:v>1</x:v>
      </x:c>
      <x:c r="E71" s="8">
        <x:f>E15</x:f>
        <x:v>47849</x:v>
      </x:c>
      <x:c r="F71" s="8">
        <x:f>INT(D71*E71)</x:f>
        <x:v>47849</x:v>
      </x:c>
      <x:c r="G71" s="8"/>
    </x:row>
    <x:row r="72" spans="1:7">
      <x:c r="A72" s="6" t="s">
        <x:v>702</x:v>
      </x:c>
      <x:c r="B72" s="6" t="s">
        <x:v>1244</x:v>
      </x:c>
      <x:c r="C72" s="6" t="s">
        <x:v>288</x:v>
      </x:c>
      <x:c r="D72" s="6">
        <x:v>0.1991</x:v>
      </x:c>
      <x:c r="E72" s="8">
        <x:v>241350</x:v>
      </x:c>
      <x:c r="F72" s="8">
        <x:f>INT(D72*E72)</x:f>
        <x:v>48052</x:v>
      </x:c>
      <x:c r="G72" s="8"/>
    </x:row>
    <x:row r="73" spans="1:7">
      <x:c r="A73" s="6" t="s">
        <x:v>888</x:v>
      </x:c>
      <x:c r="B73" s="6"/>
      <x:c r="C73" s="6"/>
      <x:c r="D73" s="6"/>
      <x:c r="E73" s="8"/>
      <x:c r="F73" s="8">
        <x:f>SUM(F70,F71,F72)</x:f>
        <x:v>108762</x:v>
      </x:c>
      <x:c r="G73" s="8"/>
    </x:row>
    <x:row r="74" spans="1:7">
      <x:c r="A74" s="3"/>
      <x:c r="B74" s="3"/>
      <x:c r="C74" s="3"/>
      <x:c r="D74" s="3"/>
      <x:c r="E74" s="4"/>
      <x:c r="F74" s="4"/>
      <x:c r="G74" s="4"/>
    </x:row>
    <x:row r="75" spans="1:7">
      <x:c r="A75" s="15" t="s">
        <x:v>1006</x:v>
      </x:c>
      <x:c r="B75" s="3"/>
      <x:c r="C75" s="3"/>
      <x:c r="D75" s="3"/>
      <x:c r="E75" s="14"/>
      <x:c r="F75" s="14"/>
      <x:c r="G75" s="14"/>
    </x:row>
    <x:row r="76" spans="1:7">
      <x:c r="A76" s="62" t="s">
        <x:v>319</x:v>
      </x:c>
      <x:c r="B76" s="62" t="s">
        <x:v>328</x:v>
      </x:c>
      <x:c r="C76" s="62" t="s">
        <x:v>203</x:v>
      </x:c>
      <x:c r="D76" s="62" t="s">
        <x:v>165</x:v>
      </x:c>
      <x:c r="E76" s="23" t="s">
        <x:v>223</x:v>
      </x:c>
      <x:c r="F76" s="23" t="s">
        <x:v>161</x:v>
      </x:c>
      <x:c r="G76" s="23" t="s">
        <x:v>226</x:v>
      </x:c>
    </x:row>
    <x:row r="77" spans="1:7">
      <x:c r="A77" s="203" t="s">
        <x:v>222</x:v>
      </x:c>
      <x:c r="B77" s="63" t="s">
        <x:v>277</x:v>
      </x:c>
      <x:c r="C77" s="63" t="s">
        <x:v>291</x:v>
      </x:c>
      <x:c r="D77" s="63">
        <x:v>16.5</x:v>
      </x:c>
      <x:c r="E77" s="13">
        <x:f>E68</x:f>
        <x:v>1517</x:v>
      </x:c>
      <x:c r="F77" s="8">
        <x:f>INT(D77*E77)</x:f>
        <x:v>25030</x:v>
      </x:c>
      <x:c r="G77" s="13"/>
    </x:row>
    <x:row r="78" spans="1:7">
      <x:c r="A78" s="204"/>
      <x:c r="B78" s="6" t="s">
        <x:v>170</x:v>
      </x:c>
      <x:c r="C78" s="6" t="s">
        <x:v>248</x:v>
      </x:c>
      <x:c r="D78" s="6">
        <x:v>39</x:v>
      </x:c>
      <x:c r="E78" s="8">
        <x:f>F77</x:f>
        <x:v>25030</x:v>
      </x:c>
      <x:c r="F78" s="8">
        <x:f>INT(D78/100*E78)</x:f>
        <x:v>9761</x:v>
      </x:c>
      <x:c r="G78" s="8"/>
    </x:row>
    <x:row r="79" spans="1:7">
      <x:c r="A79" s="205"/>
      <x:c r="B79" s="6" t="s">
        <x:v>307</x:v>
      </x:c>
      <x:c r="C79" s="6"/>
      <x:c r="D79" s="6"/>
      <x:c r="E79" s="8"/>
      <x:c r="F79" s="8">
        <x:f>SUM(F77:F78)</x:f>
        <x:v>34791</x:v>
      </x:c>
      <x:c r="G79" s="8"/>
    </x:row>
    <x:row r="80" spans="1:7">
      <x:c r="A80" s="6" t="s">
        <x:v>178</x:v>
      </x:c>
      <x:c r="B80" s="6" t="s">
        <x:v>63</x:v>
      </x:c>
      <x:c r="C80" s="6" t="s">
        <x:v>250</x:v>
      </x:c>
      <x:c r="D80" s="6">
        <x:v>1</x:v>
      </x:c>
      <x:c r="E80" s="8">
        <x:f>E42</x:f>
        <x:v>39645</x:v>
      </x:c>
      <x:c r="F80" s="8">
        <x:f>INT(D80*E80)</x:f>
        <x:v>39645</x:v>
      </x:c>
      <x:c r="G80" s="8"/>
    </x:row>
    <x:row r="81" spans="1:7">
      <x:c r="A81" s="6" t="s">
        <x:v>702</x:v>
      </x:c>
      <x:c r="B81" s="6" t="s">
        <x:v>1352</x:v>
      </x:c>
      <x:c r="C81" s="6" t="s">
        <x:v>288</x:v>
      </x:c>
      <x:c r="D81" s="6">
        <x:v>0.25290000000000001</x:v>
      </x:c>
      <x:c r="E81" s="8">
        <x:v>57419</x:v>
      </x:c>
      <x:c r="F81" s="8">
        <x:f>INT(D81*E81)</x:f>
        <x:v>14521</x:v>
      </x:c>
      <x:c r="G81" s="8"/>
    </x:row>
    <x:row r="82" spans="1:7">
      <x:c r="A82" s="6" t="s">
        <x:v>888</x:v>
      </x:c>
      <x:c r="B82" s="6"/>
      <x:c r="C82" s="6"/>
      <x:c r="D82" s="6"/>
      <x:c r="E82" s="8"/>
      <x:c r="F82" s="8">
        <x:f>SUM(F79,F80,F81)</x:f>
        <x:v>88957</x:v>
      </x:c>
      <x:c r="G82" s="8"/>
    </x:row>
    <x:row r="83" spans="1:7">
      <x:c r="A83" s="3"/>
      <x:c r="B83" s="3"/>
      <x:c r="C83" s="3"/>
      <x:c r="D83" s="3"/>
      <x:c r="E83" s="4"/>
      <x:c r="F83" s="4"/>
      <x:c r="G83" s="4"/>
    </x:row>
    <x:row r="84" spans="1:7">
      <x:c r="A84" s="15" t="s">
        <x:v>1382</x:v>
      </x:c>
      <x:c r="B84" s="3"/>
      <x:c r="C84" s="3"/>
      <x:c r="D84" s="3"/>
      <x:c r="E84" s="14"/>
      <x:c r="F84" s="14"/>
      <x:c r="G84" s="14"/>
    </x:row>
    <x:row r="85" spans="1:7">
      <x:c r="A85" s="62" t="s">
        <x:v>319</x:v>
      </x:c>
      <x:c r="B85" s="62" t="s">
        <x:v>328</x:v>
      </x:c>
      <x:c r="C85" s="62" t="s">
        <x:v>203</x:v>
      </x:c>
      <x:c r="D85" s="62" t="s">
        <x:v>165</x:v>
      </x:c>
      <x:c r="E85" s="23" t="s">
        <x:v>223</x:v>
      </x:c>
      <x:c r="F85" s="23" t="s">
        <x:v>161</x:v>
      </x:c>
      <x:c r="G85" s="23" t="s">
        <x:v>226</x:v>
      </x:c>
    </x:row>
    <x:row r="86" spans="1:7">
      <x:c r="A86" s="203" t="s">
        <x:v>222</x:v>
      </x:c>
      <x:c r="B86" s="63" t="s">
        <x:v>277</x:v>
      </x:c>
      <x:c r="C86" s="63" t="s">
        <x:v>291</x:v>
      </x:c>
      <x:c r="D86" s="63">
        <x:v>20.5</x:v>
      </x:c>
      <x:c r="E86" s="13">
        <x:f>E77</x:f>
        <x:v>1517</x:v>
      </x:c>
      <x:c r="F86" s="8">
        <x:f>INT(D86*E86)</x:f>
        <x:v>31098</x:v>
      </x:c>
      <x:c r="G86" s="13"/>
    </x:row>
    <x:row r="87" spans="1:7">
      <x:c r="A87" s="204"/>
      <x:c r="B87" s="6" t="s">
        <x:v>170</x:v>
      </x:c>
      <x:c r="C87" s="6" t="s">
        <x:v>248</x:v>
      </x:c>
      <x:c r="D87" s="6">
        <x:v>39</x:v>
      </x:c>
      <x:c r="E87" s="8">
        <x:f>F86</x:f>
        <x:v>31098</x:v>
      </x:c>
      <x:c r="F87" s="8">
        <x:f>INT(D87/100*E87)</x:f>
        <x:v>12128</x:v>
      </x:c>
      <x:c r="G87" s="8"/>
    </x:row>
    <x:row r="88" spans="1:7">
      <x:c r="A88" s="205"/>
      <x:c r="B88" s="6" t="s">
        <x:v>307</x:v>
      </x:c>
      <x:c r="C88" s="6"/>
      <x:c r="D88" s="6"/>
      <x:c r="E88" s="8"/>
      <x:c r="F88" s="8">
        <x:f>SUM(F86:F87)</x:f>
        <x:v>43226</x:v>
      </x:c>
      <x:c r="G88" s="8"/>
    </x:row>
    <x:row r="89" spans="1:7">
      <x:c r="A89" s="6" t="s">
        <x:v>178</x:v>
      </x:c>
      <x:c r="B89" s="6" t="s">
        <x:v>63</x:v>
      </x:c>
      <x:c r="C89" s="6" t="s">
        <x:v>250</x:v>
      </x:c>
      <x:c r="D89" s="6">
        <x:v>1</x:v>
      </x:c>
      <x:c r="E89" s="8">
        <x:f>E80</x:f>
        <x:v>39645</x:v>
      </x:c>
      <x:c r="F89" s="8">
        <x:f>INT(D89*E89)</x:f>
        <x:v>39645</x:v>
      </x:c>
      <x:c r="G89" s="8"/>
    </x:row>
    <x:row r="90" spans="1:7">
      <x:c r="A90" s="6" t="s">
        <x:v>702</x:v>
      </x:c>
      <x:c r="B90" s="6" t="s">
        <x:v>1352</x:v>
      </x:c>
      <x:c r="C90" s="6" t="s">
        <x:v>288</x:v>
      </x:c>
      <x:c r="D90" s="6">
        <x:v>0.25290000000000001</x:v>
      </x:c>
      <x:c r="E90" s="8">
        <x:v>102074</x:v>
      </x:c>
      <x:c r="F90" s="8">
        <x:f>INT(D90*E90)</x:f>
        <x:v>25814</x:v>
      </x:c>
      <x:c r="G90" s="8"/>
    </x:row>
    <x:row r="91" spans="1:7">
      <x:c r="A91" s="6" t="s">
        <x:v>888</x:v>
      </x:c>
      <x:c r="B91" s="6"/>
      <x:c r="C91" s="6"/>
      <x:c r="D91" s="6"/>
      <x:c r="E91" s="8"/>
      <x:c r="F91" s="8">
        <x:f>SUM(F88,F89,F90)</x:f>
        <x:v>108685</x:v>
      </x:c>
      <x:c r="G91" s="8"/>
    </x:row>
    <x:row r="92" spans="1:7">
      <x:c r="A92" s="3"/>
      <x:c r="B92" s="3"/>
      <x:c r="C92" s="3"/>
      <x:c r="D92" s="3"/>
      <x:c r="E92" s="4"/>
      <x:c r="F92" s="4"/>
      <x:c r="G92" s="4"/>
    </x:row>
    <x:row r="93" spans="1:7">
      <x:c r="A93" s="15" t="s">
        <x:v>989</x:v>
      </x:c>
      <x:c r="B93" s="3"/>
      <x:c r="C93" s="3"/>
      <x:c r="D93" s="3"/>
      <x:c r="E93" s="14"/>
      <x:c r="F93" s="14"/>
      <x:c r="G93" s="14"/>
    </x:row>
    <x:row r="94" spans="1:7">
      <x:c r="A94" s="62" t="s">
        <x:v>319</x:v>
      </x:c>
      <x:c r="B94" s="62" t="s">
        <x:v>328</x:v>
      </x:c>
      <x:c r="C94" s="62" t="s">
        <x:v>203</x:v>
      </x:c>
      <x:c r="D94" s="62" t="s">
        <x:v>165</x:v>
      </x:c>
      <x:c r="E94" s="23" t="s">
        <x:v>223</x:v>
      </x:c>
      <x:c r="F94" s="23" t="s">
        <x:v>161</x:v>
      </x:c>
      <x:c r="G94" s="23" t="s">
        <x:v>226</x:v>
      </x:c>
    </x:row>
    <x:row r="95" spans="1:7">
      <x:c r="A95" s="203" t="s">
        <x:v>222</x:v>
      </x:c>
      <x:c r="B95" s="63" t="s">
        <x:v>277</x:v>
      </x:c>
      <x:c r="C95" s="63" t="s">
        <x:v>291</x:v>
      </x:c>
      <x:c r="D95" s="63">
        <x:v>26.300000000000001</x:v>
      </x:c>
      <x:c r="E95" s="13">
        <x:f>E86</x:f>
        <x:v>1517</x:v>
      </x:c>
      <x:c r="F95" s="8">
        <x:f>INT(D95*E95)</x:f>
        <x:v>39897</x:v>
      </x:c>
      <x:c r="G95" s="13"/>
    </x:row>
    <x:row r="96" spans="1:7">
      <x:c r="A96" s="204"/>
      <x:c r="B96" s="6" t="s">
        <x:v>170</x:v>
      </x:c>
      <x:c r="C96" s="6" t="s">
        <x:v>248</x:v>
      </x:c>
      <x:c r="D96" s="6">
        <x:v>39</x:v>
      </x:c>
      <x:c r="E96" s="8">
        <x:f>F95</x:f>
        <x:v>39897</x:v>
      </x:c>
      <x:c r="F96" s="8">
        <x:f>INT(D96/100*E96)</x:f>
        <x:v>15559</x:v>
      </x:c>
      <x:c r="G96" s="8"/>
    </x:row>
    <x:row r="97" spans="1:7">
      <x:c r="A97" s="205"/>
      <x:c r="B97" s="6" t="s">
        <x:v>307</x:v>
      </x:c>
      <x:c r="C97" s="6"/>
      <x:c r="D97" s="6"/>
      <x:c r="E97" s="8"/>
      <x:c r="F97" s="8">
        <x:f>SUM(F95:F96)</x:f>
        <x:v>55456</x:v>
      </x:c>
      <x:c r="G97" s="8"/>
    </x:row>
    <x:row r="98" spans="1:7">
      <x:c r="A98" s="6" t="s">
        <x:v>178</x:v>
      </x:c>
      <x:c r="B98" s="6" t="s">
        <x:v>63</x:v>
      </x:c>
      <x:c r="C98" s="6" t="s">
        <x:v>250</x:v>
      </x:c>
      <x:c r="D98" s="6">
        <x:v>1</x:v>
      </x:c>
      <x:c r="E98" s="8">
        <x:f>E89</x:f>
        <x:v>39645</x:v>
      </x:c>
      <x:c r="F98" s="8">
        <x:f>INT(D98*E98)</x:f>
        <x:v>39645</x:v>
      </x:c>
      <x:c r="G98" s="8"/>
    </x:row>
    <x:row r="99" spans="1:7">
      <x:c r="A99" s="6" t="s">
        <x:v>702</x:v>
      </x:c>
      <x:c r="B99" s="6" t="s">
        <x:v>1352</x:v>
      </x:c>
      <x:c r="C99" s="6" t="s">
        <x:v>288</x:v>
      </x:c>
      <x:c r="D99" s="6">
        <x:v>0.25290000000000001</x:v>
      </x:c>
      <x:c r="E99" s="8">
        <x:v>142903</x:v>
      </x:c>
      <x:c r="F99" s="8">
        <x:f>INT(D99*E99)</x:f>
        <x:v>36140</x:v>
      </x:c>
      <x:c r="G99" s="8"/>
    </x:row>
    <x:row r="100" spans="1:7">
      <x:c r="A100" s="6" t="s">
        <x:v>888</x:v>
      </x:c>
      <x:c r="B100" s="6"/>
      <x:c r="C100" s="6"/>
      <x:c r="D100" s="6"/>
      <x:c r="E100" s="8"/>
      <x:c r="F100" s="8">
        <x:f>SUM(F97,F98,F99)</x:f>
        <x:v>131241</x:v>
      </x:c>
      <x:c r="G100" s="8"/>
    </x:row>
    <x:row r="101" spans="1:7">
      <x:c r="A101" s="3"/>
      <x:c r="B101" s="3"/>
      <x:c r="C101" s="3"/>
      <x:c r="D101" s="3"/>
      <x:c r="E101" s="4"/>
      <x:c r="F101" s="4"/>
      <x:c r="G101" s="4"/>
    </x:row>
    <x:row r="102" spans="1:7">
      <x:c r="A102" s="15" t="s">
        <x:v>935</x:v>
      </x:c>
      <x:c r="B102" s="3"/>
      <x:c r="C102" s="3"/>
      <x:c r="D102" s="3"/>
      <x:c r="E102" s="14"/>
      <x:c r="F102" s="14"/>
      <x:c r="G102" s="14"/>
    </x:row>
    <x:row r="103" spans="1:7">
      <x:c r="A103" s="62" t="s">
        <x:v>319</x:v>
      </x:c>
      <x:c r="B103" s="62" t="s">
        <x:v>328</x:v>
      </x:c>
      <x:c r="C103" s="62" t="s">
        <x:v>203</x:v>
      </x:c>
      <x:c r="D103" s="62" t="s">
        <x:v>165</x:v>
      </x:c>
      <x:c r="E103" s="23" t="s">
        <x:v>223</x:v>
      </x:c>
      <x:c r="F103" s="23" t="s">
        <x:v>161</x:v>
      </x:c>
      <x:c r="G103" s="23" t="s">
        <x:v>226</x:v>
      </x:c>
    </x:row>
    <x:row r="104" spans="1:7">
      <x:c r="A104" s="203" t="s">
        <x:v>222</x:v>
      </x:c>
      <x:c r="B104" s="63" t="s">
        <x:v>277</x:v>
      </x:c>
      <x:c r="C104" s="63" t="s">
        <x:v>291</x:v>
      </x:c>
      <x:c r="D104" s="63">
        <x:v>5.0999999999999996</x:v>
      </x:c>
      <x:c r="E104" s="13">
        <x:f>E95</x:f>
        <x:v>1517</x:v>
      </x:c>
      <x:c r="F104" s="8">
        <x:f>INT(D104*E104)</x:f>
        <x:v>7736</x:v>
      </x:c>
      <x:c r="G104" s="13"/>
    </x:row>
    <x:row r="105" spans="1:7">
      <x:c r="A105" s="204"/>
      <x:c r="B105" s="6" t="s">
        <x:v>170</x:v>
      </x:c>
      <x:c r="C105" s="6" t="s">
        <x:v>248</x:v>
      </x:c>
      <x:c r="D105" s="6">
        <x:v>20</x:v>
      </x:c>
      <x:c r="E105" s="8">
        <x:f>F104</x:f>
        <x:v>7736</x:v>
      </x:c>
      <x:c r="F105" s="8">
        <x:f>INT(D105/100*E105)</x:f>
        <x:v>1547</x:v>
      </x:c>
      <x:c r="G105" s="8"/>
    </x:row>
    <x:row r="106" spans="1:7">
      <x:c r="A106" s="205"/>
      <x:c r="B106" s="6" t="s">
        <x:v>307</x:v>
      </x:c>
      <x:c r="C106" s="6"/>
      <x:c r="D106" s="6"/>
      <x:c r="E106" s="8"/>
      <x:c r="F106" s="8">
        <x:f>SUM(F104:F105)</x:f>
        <x:v>9283</x:v>
      </x:c>
      <x:c r="G106" s="8"/>
    </x:row>
    <x:row r="107" spans="1:7">
      <x:c r="A107" s="6" t="s">
        <x:v>178</x:v>
      </x:c>
      <x:c r="B107" s="6" t="s">
        <x:v>63</x:v>
      </x:c>
      <x:c r="C107" s="6" t="s">
        <x:v>250</x:v>
      </x:c>
      <x:c r="D107" s="6">
        <x:v>1</x:v>
      </x:c>
      <x:c r="E107" s="8">
        <x:f>E98</x:f>
        <x:v>39645</x:v>
      </x:c>
      <x:c r="F107" s="8">
        <x:f>INT(D107*E107)</x:f>
        <x:v>39645</x:v>
      </x:c>
      <x:c r="G107" s="8"/>
    </x:row>
    <x:row r="108" spans="1:7">
      <x:c r="A108" s="6" t="s">
        <x:v>702</x:v>
      </x:c>
      <x:c r="B108" s="6" t="s">
        <x:v>1478</x:v>
      </x:c>
      <x:c r="C108" s="6" t="s">
        <x:v>288</x:v>
      </x:c>
      <x:c r="D108" s="6">
        <x:v>0.25030000000000002</x:v>
      </x:c>
      <x:c r="E108" s="8">
        <x:v>33909</x:v>
      </x:c>
      <x:c r="F108" s="8">
        <x:f>INT(D108*E108)</x:f>
        <x:v>8487</x:v>
      </x:c>
      <x:c r="G108" s="8"/>
    </x:row>
    <x:row r="109" spans="1:7">
      <x:c r="A109" s="6" t="s">
        <x:v>888</x:v>
      </x:c>
      <x:c r="B109" s="6"/>
      <x:c r="C109" s="6"/>
      <x:c r="D109" s="6"/>
      <x:c r="E109" s="8"/>
      <x:c r="F109" s="8">
        <x:f>SUM(F106,F107,F108)</x:f>
        <x:v>57415</x:v>
      </x:c>
      <x:c r="G109" s="8"/>
    </x:row>
    <x:row r="110" spans="1:7">
      <x:c r="A110" s="3"/>
      <x:c r="B110" s="3"/>
      <x:c r="C110" s="3"/>
      <x:c r="D110" s="3"/>
      <x:c r="E110" s="4"/>
      <x:c r="F110" s="4"/>
      <x:c r="G110" s="4"/>
    </x:row>
    <x:row r="111" spans="1:7">
      <x:c r="A111" s="15" t="s">
        <x:v>28</x:v>
      </x:c>
      <x:c r="B111" s="3"/>
      <x:c r="C111" s="3"/>
      <x:c r="D111" s="3"/>
      <x:c r="E111" s="14"/>
      <x:c r="F111" s="14"/>
      <x:c r="G111" s="14"/>
    </x:row>
    <x:row r="112" spans="1:7">
      <x:c r="A112" s="62" t="s">
        <x:v>319</x:v>
      </x:c>
      <x:c r="B112" s="62" t="s">
        <x:v>328</x:v>
      </x:c>
      <x:c r="C112" s="62" t="s">
        <x:v>203</x:v>
      </x:c>
      <x:c r="D112" s="62" t="s">
        <x:v>165</x:v>
      </x:c>
      <x:c r="E112" s="23" t="s">
        <x:v>223</x:v>
      </x:c>
      <x:c r="F112" s="23" t="s">
        <x:v>161</x:v>
      </x:c>
      <x:c r="G112" s="23" t="s">
        <x:v>226</x:v>
      </x:c>
    </x:row>
    <x:row r="113" spans="1:7">
      <x:c r="A113" s="203" t="s">
        <x:v>222</x:v>
      </x:c>
      <x:c r="B113" s="63" t="s">
        <x:v>277</x:v>
      </x:c>
      <x:c r="C113" s="63" t="s">
        <x:v>291</x:v>
      </x:c>
      <x:c r="D113" s="63">
        <x:v>9.3000000000000007</x:v>
      </x:c>
      <x:c r="E113" s="13">
        <x:f>E104</x:f>
        <x:v>1517</x:v>
      </x:c>
      <x:c r="F113" s="8">
        <x:f>INT(D113*E113)</x:f>
        <x:v>14108</x:v>
      </x:c>
      <x:c r="G113" s="13"/>
    </x:row>
    <x:row r="114" spans="1:7">
      <x:c r="A114" s="204"/>
      <x:c r="B114" s="6" t="s">
        <x:v>170</x:v>
      </x:c>
      <x:c r="C114" s="6" t="s">
        <x:v>248</x:v>
      </x:c>
      <x:c r="D114" s="6">
        <x:v>30</x:v>
      </x:c>
      <x:c r="E114" s="8">
        <x:f>F113</x:f>
        <x:v>14108</x:v>
      </x:c>
      <x:c r="F114" s="8">
        <x:f>INT(D114/100*E114)</x:f>
        <x:v>4232</x:v>
      </x:c>
      <x:c r="G114" s="8"/>
    </x:row>
    <x:row r="115" spans="1:7">
      <x:c r="A115" s="205"/>
      <x:c r="B115" s="6" t="s">
        <x:v>307</x:v>
      </x:c>
      <x:c r="C115" s="6"/>
      <x:c r="D115" s="6"/>
      <x:c r="E115" s="8"/>
      <x:c r="F115" s="8">
        <x:f>SUM(F113:F114)</x:f>
        <x:v>18340</x:v>
      </x:c>
      <x:c r="G115" s="8"/>
    </x:row>
    <x:row r="116" spans="1:7">
      <x:c r="A116" s="6" t="s">
        <x:v>178</x:v>
      </x:c>
      <x:c r="B116" s="6" t="s">
        <x:v>63</x:v>
      </x:c>
      <x:c r="C116" s="6" t="s">
        <x:v>250</x:v>
      </x:c>
      <x:c r="D116" s="6">
        <x:v>1</x:v>
      </x:c>
      <x:c r="E116" s="8">
        <x:f>E107</x:f>
        <x:v>39645</x:v>
      </x:c>
      <x:c r="F116" s="8">
        <x:f>INT(D116*E116)</x:f>
        <x:v>39645</x:v>
      </x:c>
      <x:c r="G116" s="8"/>
    </x:row>
    <x:row r="117" spans="1:7">
      <x:c r="A117" s="6" t="s">
        <x:v>702</x:v>
      </x:c>
      <x:c r="B117" s="6" t="s">
        <x:v>283</x:v>
      </x:c>
      <x:c r="C117" s="6" t="s">
        <x:v>288</x:v>
      </x:c>
      <x:c r="D117" s="6">
        <x:v>0.20449999999999999</x:v>
      </x:c>
      <x:c r="E117" s="8">
        <x:v>41342</x:v>
      </x:c>
      <x:c r="F117" s="8">
        <x:f>INT(D117*E117)</x:f>
        <x:v>8454</x:v>
      </x:c>
      <x:c r="G117" s="8"/>
    </x:row>
    <x:row r="118" spans="1:7">
      <x:c r="A118" s="6" t="s">
        <x:v>888</x:v>
      </x:c>
      <x:c r="B118" s="6"/>
      <x:c r="C118" s="6"/>
      <x:c r="D118" s="6"/>
      <x:c r="E118" s="8"/>
      <x:c r="F118" s="8">
        <x:f>SUM(F115,F116,F117)</x:f>
        <x:v>66439</x:v>
      </x:c>
      <x:c r="G118" s="8"/>
    </x:row>
    <x:row r="119" spans="1:7">
      <x:c r="A119" s="3"/>
      <x:c r="B119" s="3"/>
      <x:c r="C119" s="3"/>
      <x:c r="D119" s="3"/>
      <x:c r="E119" s="4"/>
      <x:c r="F119" s="4"/>
      <x:c r="G119" s="4"/>
    </x:row>
    <x:row r="120" spans="1:7">
      <x:c r="A120" s="15" t="s">
        <x:v>916</x:v>
      </x:c>
      <x:c r="B120" s="3"/>
      <x:c r="C120" s="3"/>
      <x:c r="D120" s="3"/>
      <x:c r="E120" s="14"/>
      <x:c r="F120" s="14"/>
      <x:c r="G120" s="14"/>
    </x:row>
    <x:row r="121" spans="1:7">
      <x:c r="A121" s="62" t="s">
        <x:v>319</x:v>
      </x:c>
      <x:c r="B121" s="62" t="s">
        <x:v>328</x:v>
      </x:c>
      <x:c r="C121" s="62" t="s">
        <x:v>203</x:v>
      </x:c>
      <x:c r="D121" s="62" t="s">
        <x:v>165</x:v>
      </x:c>
      <x:c r="E121" s="23" t="s">
        <x:v>223</x:v>
      </x:c>
      <x:c r="F121" s="23" t="s">
        <x:v>161</x:v>
      </x:c>
      <x:c r="G121" s="23" t="s">
        <x:v>226</x:v>
      </x:c>
    </x:row>
    <x:row r="122" spans="1:7">
      <x:c r="A122" s="203" t="s">
        <x:v>222</x:v>
      </x:c>
      <x:c r="B122" s="63" t="s">
        <x:v>330</x:v>
      </x:c>
      <x:c r="C122" s="63" t="s">
        <x:v>291</x:v>
      </x:c>
      <x:c r="D122" s="63">
        <x:v>7.5</x:v>
      </x:c>
      <x:c r="E122" s="13">
        <x:f>자재단가표!D9</x:f>
        <x:v>1664</x:v>
      </x:c>
      <x:c r="F122" s="8">
        <x:f>INT(D122*E122)</x:f>
        <x:v>12480</x:v>
      </x:c>
      <x:c r="G122" s="13"/>
    </x:row>
    <x:row r="123" spans="1:7">
      <x:c r="A123" s="204"/>
      <x:c r="B123" s="6" t="s">
        <x:v>170</x:v>
      </x:c>
      <x:c r="C123" s="6" t="s">
        <x:v>248</x:v>
      </x:c>
      <x:c r="D123" s="6">
        <x:v>20</x:v>
      </x:c>
      <x:c r="E123" s="8">
        <x:f>F122</x:f>
        <x:v>12480</x:v>
      </x:c>
      <x:c r="F123" s="8">
        <x:f>INT(D123/100*E123)</x:f>
        <x:v>2496</x:v>
      </x:c>
      <x:c r="G123" s="8"/>
    </x:row>
    <x:row r="124" spans="1:7">
      <x:c r="A124" s="205"/>
      <x:c r="B124" s="6" t="s">
        <x:v>307</x:v>
      </x:c>
      <x:c r="C124" s="6"/>
      <x:c r="D124" s="6"/>
      <x:c r="E124" s="8"/>
      <x:c r="F124" s="8">
        <x:f>SUM(F122:F123)</x:f>
        <x:v>14976</x:v>
      </x:c>
      <x:c r="G124" s="8"/>
    </x:row>
    <x:row r="125" spans="1:7">
      <x:c r="A125" s="6" t="s">
        <x:v>178</x:v>
      </x:c>
      <x:c r="B125" s="6"/>
      <x:c r="C125" s="6"/>
      <x:c r="D125" s="6"/>
      <x:c r="E125" s="8"/>
      <x:c r="F125" s="8">
        <x:f>INT(D125*E125)</x:f>
        <x:v>0</x:v>
      </x:c>
      <x:c r="G125" s="8"/>
    </x:row>
    <x:row r="126" spans="1:7">
      <x:c r="A126" s="6" t="s">
        <x:v>702</x:v>
      </x:c>
      <x:c r="B126" s="6" t="s">
        <x:v>414</x:v>
      </x:c>
      <x:c r="C126" s="6" t="s">
        <x:v>288</x:v>
      </x:c>
      <x:c r="D126" s="6">
        <x:v>0.34320000000000001</x:v>
      </x:c>
      <x:c r="E126" s="8">
        <x:v>797</x:v>
      </x:c>
      <x:c r="F126" s="8">
        <x:f>INT(D126*E126)</x:f>
        <x:v>273</x:v>
      </x:c>
      <x:c r="G126" s="8"/>
    </x:row>
    <x:row r="127" spans="1:7">
      <x:c r="A127" s="6" t="s">
        <x:v>888</x:v>
      </x:c>
      <x:c r="B127" s="6"/>
      <x:c r="C127" s="6"/>
      <x:c r="D127" s="6"/>
      <x:c r="E127" s="8"/>
      <x:c r="F127" s="8">
        <x:f>SUM(F124,F125,F126)</x:f>
        <x:v>15249</x:v>
      </x:c>
      <x:c r="G127" s="8"/>
    </x:row>
    <x:row r="128" spans="1:7">
      <x:c r="A128" s="3"/>
      <x:c r="B128" s="3"/>
      <x:c r="C128" s="3"/>
      <x:c r="D128" s="3"/>
      <x:c r="E128" s="4"/>
      <x:c r="F128" s="4"/>
      <x:c r="G128" s="4"/>
    </x:row>
    <x:row r="129" spans="1:7">
      <x:c r="A129" s="15" t="s">
        <x:v>131</x:v>
      </x:c>
      <x:c r="B129" s="3"/>
      <x:c r="C129" s="3"/>
      <x:c r="D129" s="3"/>
      <x:c r="E129" s="14"/>
      <x:c r="F129" s="14"/>
      <x:c r="G129" s="14"/>
    </x:row>
    <x:row r="130" spans="1:7">
      <x:c r="A130" s="62" t="s">
        <x:v>319</x:v>
      </x:c>
      <x:c r="B130" s="62" t="s">
        <x:v>328</x:v>
      </x:c>
      <x:c r="C130" s="62" t="s">
        <x:v>203</x:v>
      </x:c>
      <x:c r="D130" s="62" t="s">
        <x:v>165</x:v>
      </x:c>
      <x:c r="E130" s="23" t="s">
        <x:v>223</x:v>
      </x:c>
      <x:c r="F130" s="23" t="s">
        <x:v>161</x:v>
      </x:c>
      <x:c r="G130" s="23" t="s">
        <x:v>226</x:v>
      </x:c>
    </x:row>
    <x:row r="131" spans="1:7">
      <x:c r="A131" s="203" t="s">
        <x:v>222</x:v>
      </x:c>
      <x:c r="B131" s="63" t="s">
        <x:v>277</x:v>
      </x:c>
      <x:c r="C131" s="63" t="s">
        <x:v>291</x:v>
      </x:c>
      <x:c r="D131" s="63">
        <x:v>11.6</x:v>
      </x:c>
      <x:c r="E131" s="13">
        <x:f>E113</x:f>
        <x:v>1517</x:v>
      </x:c>
      <x:c r="F131" s="8">
        <x:f>INT(D131*E131)</x:f>
        <x:v>17597</x:v>
      </x:c>
      <x:c r="G131" s="13"/>
    </x:row>
    <x:row r="132" spans="1:7">
      <x:c r="A132" s="204"/>
      <x:c r="B132" s="6" t="s">
        <x:v>170</x:v>
      </x:c>
      <x:c r="C132" s="6" t="s">
        <x:v>248</x:v>
      </x:c>
      <x:c r="D132" s="6">
        <x:v>24</x:v>
      </x:c>
      <x:c r="E132" s="8">
        <x:f>F131</x:f>
        <x:v>17597</x:v>
      </x:c>
      <x:c r="F132" s="8">
        <x:f>INT(D132/100*E132)</x:f>
        <x:v>4223</x:v>
      </x:c>
      <x:c r="G132" s="8"/>
    </x:row>
    <x:row r="133" spans="1:7">
      <x:c r="A133" s="205"/>
      <x:c r="B133" s="6" t="s">
        <x:v>307</x:v>
      </x:c>
      <x:c r="C133" s="6"/>
      <x:c r="D133" s="6"/>
      <x:c r="E133" s="8"/>
      <x:c r="F133" s="8">
        <x:f>SUM(F131:F132)</x:f>
        <x:v>21820</x:v>
      </x:c>
      <x:c r="G133" s="8"/>
    </x:row>
    <x:row r="134" spans="1:7">
      <x:c r="A134" s="6" t="s">
        <x:v>178</x:v>
      </x:c>
      <x:c r="B134" s="6" t="s">
        <x:v>705</x:v>
      </x:c>
      <x:c r="C134" s="6" t="s">
        <x:v>250</x:v>
      </x:c>
      <x:c r="D134" s="6">
        <x:v>1</x:v>
      </x:c>
      <x:c r="E134" s="8">
        <x:f>E71</x:f>
        <x:v>47849</x:v>
      </x:c>
      <x:c r="F134" s="8">
        <x:f>INT(D134*E134)</x:f>
        <x:v>47849</x:v>
      </x:c>
      <x:c r="G134" s="8"/>
    </x:row>
    <x:row r="135" spans="1:7">
      <x:c r="A135" s="6" t="s">
        <x:v>702</x:v>
      </x:c>
      <x:c r="B135" s="6" t="s">
        <x:v>69</x:v>
      </x:c>
      <x:c r="C135" s="6" t="s">
        <x:v>288</x:v>
      </x:c>
      <x:c r="D135" s="6">
        <x:v>0.2213</x:v>
      </x:c>
      <x:c r="E135" s="8">
        <x:v>100371</x:v>
      </x:c>
      <x:c r="F135" s="8">
        <x:f>INT(D135*E135)</x:f>
        <x:v>22212</x:v>
      </x:c>
      <x:c r="G135" s="8"/>
    </x:row>
    <x:row r="136" spans="1:7">
      <x:c r="A136" s="6" t="s">
        <x:v>888</x:v>
      </x:c>
      <x:c r="B136" s="6"/>
      <x:c r="C136" s="6"/>
      <x:c r="D136" s="6"/>
      <x:c r="E136" s="8"/>
      <x:c r="F136" s="8">
        <x:f>SUM(F133,F134,F135)</x:f>
        <x:v>91881</x:v>
      </x:c>
      <x:c r="G136" s="8"/>
    </x:row>
    <x:row r="137" spans="1:7">
      <x:c r="A137" s="3"/>
      <x:c r="B137" s="3"/>
      <x:c r="C137" s="3"/>
      <x:c r="D137" s="3"/>
      <x:c r="E137" s="4"/>
      <x:c r="F137" s="4"/>
      <x:c r="G137" s="4"/>
    </x:row>
    <x:row r="138" spans="1:7">
      <x:c r="A138" s="15" t="s">
        <x:v>128</x:v>
      </x:c>
      <x:c r="B138" s="3"/>
      <x:c r="C138" s="3"/>
      <x:c r="D138" s="3"/>
      <x:c r="E138" s="14"/>
      <x:c r="F138" s="14"/>
      <x:c r="G138" s="14"/>
    </x:row>
    <x:row r="139" spans="1:7">
      <x:c r="A139" s="62" t="s">
        <x:v>319</x:v>
      </x:c>
      <x:c r="B139" s="62" t="s">
        <x:v>328</x:v>
      </x:c>
      <x:c r="C139" s="62" t="s">
        <x:v>203</x:v>
      </x:c>
      <x:c r="D139" s="62" t="s">
        <x:v>165</x:v>
      </x:c>
      <x:c r="E139" s="23" t="s">
        <x:v>223</x:v>
      </x:c>
      <x:c r="F139" s="23" t="s">
        <x:v>161</x:v>
      </x:c>
      <x:c r="G139" s="23" t="s">
        <x:v>226</x:v>
      </x:c>
    </x:row>
    <x:row r="140" spans="1:7">
      <x:c r="A140" s="203" t="s">
        <x:v>222</x:v>
      </x:c>
      <x:c r="B140" s="63" t="s">
        <x:v>277</x:v>
      </x:c>
      <x:c r="C140" s="63" t="s">
        <x:v>291</x:v>
      </x:c>
      <x:c r="D140" s="63">
        <x:v>10.300000000000001</x:v>
      </x:c>
      <x:c r="E140" s="13">
        <x:f>E131</x:f>
        <x:v>1517</x:v>
      </x:c>
      <x:c r="F140" s="8">
        <x:f>INT(D140*E140)</x:f>
        <x:v>15625</x:v>
      </x:c>
      <x:c r="G140" s="13"/>
    </x:row>
    <x:row r="141" spans="1:7">
      <x:c r="A141" s="204"/>
      <x:c r="B141" s="6" t="s">
        <x:v>170</x:v>
      </x:c>
      <x:c r="C141" s="6" t="s">
        <x:v>248</x:v>
      </x:c>
      <x:c r="D141" s="6">
        <x:v>20</x:v>
      </x:c>
      <x:c r="E141" s="8">
        <x:f>F140</x:f>
        <x:v>15625</x:v>
      </x:c>
      <x:c r="F141" s="8">
        <x:f>INT(D141/100*E141)</x:f>
        <x:v>3125</x:v>
      </x:c>
      <x:c r="G141" s="8"/>
    </x:row>
    <x:row r="142" spans="1:7">
      <x:c r="A142" s="205"/>
      <x:c r="B142" s="6" t="s">
        <x:v>307</x:v>
      </x:c>
      <x:c r="C142" s="6"/>
      <x:c r="D142" s="6"/>
      <x:c r="E142" s="8"/>
      <x:c r="F142" s="8">
        <x:f>SUM(F140:F141)</x:f>
        <x:v>18750</x:v>
      </x:c>
      <x:c r="G142" s="8"/>
    </x:row>
    <x:row r="143" spans="1:7">
      <x:c r="A143" s="6" t="s">
        <x:v>178</x:v>
      </x:c>
      <x:c r="B143" s="6" t="s">
        <x:v>63</x:v>
      </x:c>
      <x:c r="C143" s="6" t="s">
        <x:v>250</x:v>
      </x:c>
      <x:c r="D143" s="6">
        <x:v>1</x:v>
      </x:c>
      <x:c r="E143" s="8">
        <x:f>E116</x:f>
        <x:v>39645</x:v>
      </x:c>
      <x:c r="F143" s="8">
        <x:f>INT(D143*E143)</x:f>
        <x:v>39645</x:v>
      </x:c>
      <x:c r="G143" s="8"/>
    </x:row>
    <x:row r="144" spans="1:7">
      <x:c r="A144" s="6" t="s">
        <x:v>702</x:v>
      </x:c>
      <x:c r="B144" s="6" t="s">
        <x:v>1478</x:v>
      </x:c>
      <x:c r="C144" s="6" t="s">
        <x:v>288</x:v>
      </x:c>
      <x:c r="D144" s="6">
        <x:v>0.25030000000000002</x:v>
      </x:c>
      <x:c r="E144" s="8">
        <x:v>68333</x:v>
      </x:c>
      <x:c r="F144" s="8">
        <x:f>INT(D144*E144)</x:f>
        <x:v>17103</x:v>
      </x:c>
      <x:c r="G144" s="8"/>
    </x:row>
    <x:row r="145" spans="1:7">
      <x:c r="A145" s="6" t="s">
        <x:v>888</x:v>
      </x:c>
      <x:c r="B145" s="6"/>
      <x:c r="C145" s="6"/>
      <x:c r="D145" s="6"/>
      <x:c r="E145" s="8"/>
      <x:c r="F145" s="8">
        <x:f>SUM(F142,F143,F144)</x:f>
        <x:v>75498</x:v>
      </x:c>
      <x:c r="G145" s="8"/>
    </x:row>
    <x:row r="146" spans="1:7">
      <x:c r="A146" s="3"/>
      <x:c r="B146" s="3"/>
      <x:c r="C146" s="3"/>
      <x:c r="D146" s="3"/>
      <x:c r="E146" s="4"/>
      <x:c r="F146" s="4"/>
      <x:c r="G146" s="4"/>
    </x:row>
    <x:row r="147" spans="1:7">
      <x:c r="A147" s="15" t="s">
        <x:v>140</x:v>
      </x:c>
      <x:c r="B147" s="3"/>
      <x:c r="C147" s="3"/>
      <x:c r="D147" s="3"/>
      <x:c r="E147" s="14"/>
      <x:c r="F147" s="14"/>
      <x:c r="G147" s="14"/>
    </x:row>
    <x:row r="148" spans="1:7">
      <x:c r="A148" s="62" t="s">
        <x:v>319</x:v>
      </x:c>
      <x:c r="B148" s="62" t="s">
        <x:v>328</x:v>
      </x:c>
      <x:c r="C148" s="62" t="s">
        <x:v>203</x:v>
      </x:c>
      <x:c r="D148" s="62" t="s">
        <x:v>165</x:v>
      </x:c>
      <x:c r="E148" s="23" t="s">
        <x:v>223</x:v>
      </x:c>
      <x:c r="F148" s="23" t="s">
        <x:v>161</x:v>
      </x:c>
      <x:c r="G148" s="23" t="s">
        <x:v>226</x:v>
      </x:c>
    </x:row>
    <x:row r="149" spans="1:7">
      <x:c r="A149" s="203" t="s">
        <x:v>222</x:v>
      </x:c>
      <x:c r="B149" s="63" t="s">
        <x:v>277</x:v>
      </x:c>
      <x:c r="C149" s="63" t="s">
        <x:v>291</x:v>
      </x:c>
      <x:c r="D149" s="63">
        <x:v>11</x:v>
      </x:c>
      <x:c r="E149" s="13">
        <x:f>E140</x:f>
        <x:v>1517</x:v>
      </x:c>
      <x:c r="F149" s="8">
        <x:f>INT(D149*E149)</x:f>
        <x:v>16687</x:v>
      </x:c>
      <x:c r="G149" s="13"/>
    </x:row>
    <x:row r="150" spans="1:7">
      <x:c r="A150" s="204"/>
      <x:c r="B150" s="6" t="s">
        <x:v>170</x:v>
      </x:c>
      <x:c r="C150" s="6" t="s">
        <x:v>248</x:v>
      </x:c>
      <x:c r="D150" s="6">
        <x:v>20</x:v>
      </x:c>
      <x:c r="E150" s="8">
        <x:f>F149</x:f>
        <x:v>16687</x:v>
      </x:c>
      <x:c r="F150" s="8">
        <x:f>INT(D150/100*E150)</x:f>
        <x:v>3337</x:v>
      </x:c>
      <x:c r="G150" s="8"/>
    </x:row>
    <x:row r="151" spans="1:7">
      <x:c r="A151" s="205"/>
      <x:c r="B151" s="6" t="s">
        <x:v>307</x:v>
      </x:c>
      <x:c r="C151" s="6"/>
      <x:c r="D151" s="6"/>
      <x:c r="E151" s="8"/>
      <x:c r="F151" s="8">
        <x:f>SUM(F149:F150)</x:f>
        <x:v>20024</x:v>
      </x:c>
      <x:c r="G151" s="8"/>
    </x:row>
    <x:row r="152" spans="1:7">
      <x:c r="A152" s="6" t="s">
        <x:v>178</x:v>
      </x:c>
      <x:c r="B152" s="6" t="s">
        <x:v>63</x:v>
      </x:c>
      <x:c r="C152" s="6" t="s">
        <x:v>250</x:v>
      </x:c>
      <x:c r="D152" s="6">
        <x:v>1</x:v>
      </x:c>
      <x:c r="E152" s="8">
        <x:f>E143</x:f>
        <x:v>39645</x:v>
      </x:c>
      <x:c r="F152" s="8">
        <x:f>INT(D152*E152)</x:f>
        <x:v>39645</x:v>
      </x:c>
      <x:c r="G152" s="8"/>
    </x:row>
    <x:row r="153" spans="1:7">
      <x:c r="A153" s="6" t="s">
        <x:v>702</x:v>
      </x:c>
      <x:c r="B153" s="6" t="s">
        <x:v>1478</x:v>
      </x:c>
      <x:c r="C153" s="6" t="s">
        <x:v>288</x:v>
      </x:c>
      <x:c r="D153" s="6">
        <x:v>0.25030000000000002</x:v>
      </x:c>
      <x:c r="E153" s="8">
        <x:v>89406</x:v>
      </x:c>
      <x:c r="F153" s="8">
        <x:f>INT(D153*E153)</x:f>
        <x:v>22378</x:v>
      </x:c>
      <x:c r="G153" s="8"/>
    </x:row>
    <x:row r="154" spans="1:7">
      <x:c r="A154" s="6" t="s">
        <x:v>888</x:v>
      </x:c>
      <x:c r="B154" s="6"/>
      <x:c r="C154" s="6"/>
      <x:c r="D154" s="6"/>
      <x:c r="E154" s="8"/>
      <x:c r="F154" s="8">
        <x:f>SUM(F151,F152,F153)</x:f>
        <x:v>82047</x:v>
      </x:c>
      <x:c r="G154" s="8"/>
    </x:row>
    <x:row r="155" spans="1:7">
      <x:c r="A155" s="3"/>
      <x:c r="B155" s="3"/>
      <x:c r="C155" s="3"/>
      <x:c r="D155" s="3"/>
      <x:c r="E155" s="4"/>
      <x:c r="F155" s="4"/>
      <x:c r="G155" s="4"/>
    </x:row>
    <x:row r="156" spans="1:7">
      <x:c r="A156" s="15" t="s">
        <x:v>125</x:v>
      </x:c>
      <x:c r="B156" s="3"/>
      <x:c r="C156" s="3"/>
      <x:c r="D156" s="3"/>
      <x:c r="E156" s="14"/>
      <x:c r="F156" s="14"/>
      <x:c r="G156" s="14"/>
    </x:row>
    <x:row r="157" spans="1:7">
      <x:c r="A157" s="62" t="s">
        <x:v>319</x:v>
      </x:c>
      <x:c r="B157" s="62" t="s">
        <x:v>328</x:v>
      </x:c>
      <x:c r="C157" s="62" t="s">
        <x:v>203</x:v>
      </x:c>
      <x:c r="D157" s="62" t="s">
        <x:v>165</x:v>
      </x:c>
      <x:c r="E157" s="23" t="s">
        <x:v>223</x:v>
      </x:c>
      <x:c r="F157" s="23" t="s">
        <x:v>161</x:v>
      </x:c>
      <x:c r="G157" s="23" t="s">
        <x:v>226</x:v>
      </x:c>
    </x:row>
    <x:row r="158" spans="1:7">
      <x:c r="A158" s="203" t="s">
        <x:v>222</x:v>
      </x:c>
      <x:c r="B158" s="63" t="s">
        <x:v>277</x:v>
      </x:c>
      <x:c r="C158" s="63" t="s">
        <x:v>291</x:v>
      </x:c>
      <x:c r="D158" s="63">
        <x:v>7.7000000000000002</x:v>
      </x:c>
      <x:c r="E158" s="13">
        <x:f>E149</x:f>
        <x:v>1517</x:v>
      </x:c>
      <x:c r="F158" s="8">
        <x:f>INT(D158*E158)</x:f>
        <x:v>11680</x:v>
      </x:c>
      <x:c r="G158" s="13"/>
    </x:row>
    <x:row r="159" spans="1:7">
      <x:c r="A159" s="204"/>
      <x:c r="B159" s="6" t="s">
        <x:v>170</x:v>
      </x:c>
      <x:c r="C159" s="6" t="s">
        <x:v>248</x:v>
      </x:c>
      <x:c r="D159" s="6">
        <x:v>39</x:v>
      </x:c>
      <x:c r="E159" s="8">
        <x:f>F158</x:f>
        <x:v>11680</x:v>
      </x:c>
      <x:c r="F159" s="8">
        <x:f>INT(D159/100*E159)</x:f>
        <x:v>4555</x:v>
      </x:c>
      <x:c r="G159" s="8"/>
    </x:row>
    <x:row r="160" spans="1:7">
      <x:c r="A160" s="205"/>
      <x:c r="B160" s="6" t="s">
        <x:v>307</x:v>
      </x:c>
      <x:c r="C160" s="6"/>
      <x:c r="D160" s="6"/>
      <x:c r="E160" s="8"/>
      <x:c r="F160" s="8">
        <x:f>SUM(F158:F159)</x:f>
        <x:v>16235</x:v>
      </x:c>
      <x:c r="G160" s="8"/>
    </x:row>
    <x:row r="161" spans="1:7">
      <x:c r="A161" s="6" t="s">
        <x:v>178</x:v>
      </x:c>
      <x:c r="B161" s="6" t="s">
        <x:v>705</x:v>
      </x:c>
      <x:c r="C161" s="6" t="s">
        <x:v>250</x:v>
      </x:c>
      <x:c r="D161" s="6">
        <x:v>1</x:v>
      </x:c>
      <x:c r="E161" s="8">
        <x:f>E134</x:f>
        <x:v>47849</x:v>
      </x:c>
      <x:c r="F161" s="8">
        <x:f>INT(D161*E161)</x:f>
        <x:v>47849</x:v>
      </x:c>
      <x:c r="G161" s="8"/>
    </x:row>
    <x:row r="162" spans="1:7">
      <x:c r="A162" s="6" t="s">
        <x:v>702</x:v>
      </x:c>
      <x:c r="B162" s="6" t="s">
        <x:v>1244</x:v>
      </x:c>
      <x:c r="C162" s="6" t="s">
        <x:v>288</x:v>
      </x:c>
      <x:c r="D162" s="6">
        <x:v>0.1671</x:v>
      </x:c>
      <x:c r="E162" s="8">
        <x:v>287689</x:v>
      </x:c>
      <x:c r="F162" s="8">
        <x:f>INT(D162*E162)</x:f>
        <x:v>48072</x:v>
      </x:c>
      <x:c r="G162" s="8"/>
    </x:row>
    <x:row r="163" spans="1:7">
      <x:c r="A163" s="6" t="s">
        <x:v>888</x:v>
      </x:c>
      <x:c r="B163" s="6"/>
      <x:c r="C163" s="6"/>
      <x:c r="D163" s="6"/>
      <x:c r="E163" s="8"/>
      <x:c r="F163" s="8">
        <x:f>SUM(F160,F161,F162)</x:f>
        <x:v>112156</x:v>
      </x:c>
      <x:c r="G163" s="8"/>
    </x:row>
    <x:row r="164" spans="1:7">
      <x:c r="A164" s="3"/>
      <x:c r="B164" s="3"/>
      <x:c r="C164" s="3"/>
      <x:c r="D164" s="3"/>
      <x:c r="E164" s="4"/>
      <x:c r="F164" s="4"/>
      <x:c r="G164" s="4"/>
    </x:row>
    <x:row r="165" spans="1:7">
      <x:c r="A165" s="15" t="s">
        <x:v>137</x:v>
      </x:c>
      <x:c r="B165" s="3"/>
      <x:c r="C165" s="3"/>
      <x:c r="D165" s="3"/>
      <x:c r="E165" s="14"/>
      <x:c r="F165" s="14"/>
      <x:c r="G165" s="14"/>
    </x:row>
    <x:row r="166" spans="1:7">
      <x:c r="A166" s="62" t="s">
        <x:v>319</x:v>
      </x:c>
      <x:c r="B166" s="62" t="s">
        <x:v>328</x:v>
      </x:c>
      <x:c r="C166" s="62" t="s">
        <x:v>203</x:v>
      </x:c>
      <x:c r="D166" s="62" t="s">
        <x:v>165</x:v>
      </x:c>
      <x:c r="E166" s="23" t="s">
        <x:v>223</x:v>
      </x:c>
      <x:c r="F166" s="23" t="s">
        <x:v>161</x:v>
      </x:c>
      <x:c r="G166" s="23" t="s">
        <x:v>226</x:v>
      </x:c>
    </x:row>
    <x:row r="167" spans="1:7">
      <x:c r="A167" s="203" t="s">
        <x:v>222</x:v>
      </x:c>
      <x:c r="B167" s="63" t="s">
        <x:v>277</x:v>
      </x:c>
      <x:c r="C167" s="63" t="s">
        <x:v>291</x:v>
      </x:c>
      <x:c r="D167" s="63">
        <x:v>10</x:v>
      </x:c>
      <x:c r="E167" s="13">
        <x:f>E158</x:f>
        <x:v>1517</x:v>
      </x:c>
      <x:c r="F167" s="8">
        <x:f>INT(D167*E167)</x:f>
        <x:v>15170</x:v>
      </x:c>
      <x:c r="G167" s="13"/>
    </x:row>
    <x:row r="168" spans="1:7">
      <x:c r="A168" s="204"/>
      <x:c r="B168" s="6" t="s">
        <x:v>170</x:v>
      </x:c>
      <x:c r="C168" s="6" t="s">
        <x:v>248</x:v>
      </x:c>
      <x:c r="D168" s="6">
        <x:v>57</x:v>
      </x:c>
      <x:c r="E168" s="8">
        <x:f>F167</x:f>
        <x:v>15170</x:v>
      </x:c>
      <x:c r="F168" s="8">
        <x:f>INT(D168/100*E168)</x:f>
        <x:v>8646</x:v>
      </x:c>
      <x:c r="G168" s="8"/>
    </x:row>
    <x:row r="169" spans="1:7">
      <x:c r="A169" s="205"/>
      <x:c r="B169" s="6" t="s">
        <x:v>307</x:v>
      </x:c>
      <x:c r="C169" s="6"/>
      <x:c r="D169" s="6"/>
      <x:c r="E169" s="8"/>
      <x:c r="F169" s="8">
        <x:f>SUM(F167:F168)</x:f>
        <x:v>23816</x:v>
      </x:c>
      <x:c r="G169" s="8"/>
    </x:row>
    <x:row r="170" spans="1:7">
      <x:c r="A170" s="6" t="s">
        <x:v>178</x:v>
      </x:c>
      <x:c r="B170" s="6" t="s">
        <x:v>705</x:v>
      </x:c>
      <x:c r="C170" s="6" t="s">
        <x:v>250</x:v>
      </x:c>
      <x:c r="D170" s="6">
        <x:v>1</x:v>
      </x:c>
      <x:c r="E170" s="8">
        <x:f>E161</x:f>
        <x:v>47849</x:v>
      </x:c>
      <x:c r="F170" s="8">
        <x:f>INT(D170*E170)</x:f>
        <x:v>47849</x:v>
      </x:c>
      <x:c r="G170" s="8"/>
    </x:row>
    <x:row r="171" spans="1:7">
      <x:c r="A171" s="6" t="s">
        <x:v>702</x:v>
      </x:c>
      <x:c r="B171" s="6" t="s">
        <x:v>1244</x:v>
      </x:c>
      <x:c r="C171" s="6" t="s">
        <x:v>288</x:v>
      </x:c>
      <x:c r="D171" s="6">
        <x:v>0.1671</x:v>
      </x:c>
      <x:c r="E171" s="8">
        <x:v>464213</x:v>
      </x:c>
      <x:c r="F171" s="8">
        <x:f>INT(D171*E171)</x:f>
        <x:v>77569</x:v>
      </x:c>
      <x:c r="G171" s="8"/>
    </x:row>
    <x:row r="172" spans="1:7">
      <x:c r="A172" s="6" t="s">
        <x:v>888</x:v>
      </x:c>
      <x:c r="B172" s="6"/>
      <x:c r="C172" s="6"/>
      <x:c r="D172" s="6"/>
      <x:c r="E172" s="8"/>
      <x:c r="F172" s="8">
        <x:f>SUM(F169,F170,F171)</x:f>
        <x:v>149234</x:v>
      </x:c>
      <x:c r="G172" s="8"/>
    </x:row>
  </x:sheetData>
  <x:mergeCells count="20">
    <x:mergeCell ref="A95:A97"/>
    <x:mergeCell ref="A3:A5"/>
    <x:mergeCell ref="A12:A14"/>
    <x:mergeCell ref="A21:A23"/>
    <x:mergeCell ref="A30:A32"/>
    <x:mergeCell ref="A39:A41"/>
    <x:mergeCell ref="A48:A50"/>
    <x:mergeCell ref="A52:A54"/>
    <x:mergeCell ref="A59:A61"/>
    <x:mergeCell ref="A68:A70"/>
    <x:mergeCell ref="A77:A79"/>
    <x:mergeCell ref="A86:A88"/>
    <x:mergeCell ref="A158:A160"/>
    <x:mergeCell ref="A167:A169"/>
    <x:mergeCell ref="A104:A106"/>
    <x:mergeCell ref="A113:A115"/>
    <x:mergeCell ref="A122:A124"/>
    <x:mergeCell ref="A131:A133"/>
    <x:mergeCell ref="A140:A142"/>
    <x:mergeCell ref="A149:A151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" defaultRowHeight="16.5"/>
  <x:sheetData/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0" baseType="lpstr">
      <vt:lpstr>일위대가목록표</vt:lpstr>
      <vt:lpstr>일위대가표</vt:lpstr>
      <vt:lpstr>기계단가산출목록</vt:lpstr>
      <vt:lpstr>기계단가산출근거</vt:lpstr>
      <vt:lpstr>노임단가표</vt:lpstr>
      <vt:lpstr>자재단가표</vt:lpstr>
      <vt:lpstr>건설기계목록</vt:lpstr>
      <vt:lpstr>건설기계손료</vt:lpstr>
      <vt:lpstr>Sheet2</vt:lpstr>
      <vt:lpstr>Sheet3</vt:lpstr>
    </vt:vector>
  </ep:TitlesOfParts>
  <ep:TotalTime>986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124</cp:revision>
  <cp:lastPrinted>2020-02-10T06:01:26.000</cp:lastPrinted>
  <dcterms:created xsi:type="dcterms:W3CDTF">2010-09-01T01:14:20.000</dcterms:created>
  <dcterms:modified xsi:type="dcterms:W3CDTF">2022-03-07T07:42:37.844</dcterms:modified>
  <cp:version>1100.0100.01</cp:version>
</cp:coreProperties>
</file>