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mbeddings/oleObject5.bin" ContentType="application/vnd.openxmlformats-officedocument.oleObject"/>
  <Override PartName="/xl/embeddings/oleObject6.bin" ContentType="application/vnd.openxmlformats-officedocument.oleObject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8195" windowHeight="11520" activeTab="1"/>
  </bookViews>
  <sheets>
    <sheet name="T50값" sheetId="5" r:id="rId1"/>
    <sheet name="필터층" sheetId="1" r:id="rId2"/>
    <sheet name="Sheet2" sheetId="2" r:id="rId3"/>
    <sheet name="Sheet3" sheetId="3" r:id="rId4"/>
  </sheets>
  <definedNames>
    <definedName name="_Fill" hidden="1">#REF!</definedName>
    <definedName name="_xlnm.Print_Titles" localSheetId="1">필터층!$15:$16</definedName>
  </definedNames>
  <calcPr calcId="125725"/>
</workbook>
</file>

<file path=xl/calcChain.xml><?xml version="1.0" encoding="utf-8"?>
<calcChain xmlns="http://schemas.openxmlformats.org/spreadsheetml/2006/main">
  <c r="H18" i="1"/>
  <c r="J13"/>
  <c r="AB18" l="1"/>
  <c r="AC18" s="1"/>
  <c r="X18"/>
  <c r="W18"/>
  <c r="V18"/>
  <c r="U18"/>
  <c r="T18"/>
  <c r="S18"/>
  <c r="R18"/>
  <c r="J18"/>
  <c r="I18"/>
  <c r="D18"/>
  <c r="J17"/>
  <c r="I17"/>
  <c r="K17" s="1"/>
  <c r="M18" l="1"/>
  <c r="K18"/>
  <c r="L18" s="1"/>
  <c r="AC3" i="5"/>
  <c r="AC4"/>
  <c r="AC5"/>
  <c r="AC6"/>
  <c r="AC7"/>
  <c r="AC8"/>
  <c r="AC9"/>
  <c r="AC2"/>
  <c r="AC11"/>
  <c r="P3"/>
  <c r="P4"/>
  <c r="P5"/>
  <c r="P6"/>
  <c r="P7"/>
  <c r="P8"/>
  <c r="P9"/>
  <c r="P10"/>
  <c r="P11"/>
  <c r="P12"/>
  <c r="P2"/>
  <c r="AC46"/>
  <c r="AC43"/>
  <c r="AC44"/>
  <c r="AC45"/>
  <c r="AC42"/>
  <c r="AB17" i="1"/>
  <c r="AC17" s="1"/>
  <c r="X17"/>
  <c r="W17"/>
  <c r="V17"/>
  <c r="T17"/>
  <c r="S17"/>
  <c r="R17"/>
  <c r="U9"/>
  <c r="D17"/>
  <c r="U17" s="1"/>
  <c r="J9"/>
  <c r="N18" l="1"/>
  <c r="Y18" s="1"/>
  <c r="Z18" s="1"/>
  <c r="AD18" s="1"/>
  <c r="AE18" s="1"/>
  <c r="L17"/>
  <c r="M17"/>
  <c r="N17" l="1"/>
  <c r="Y17" s="1"/>
  <c r="Z17" s="1"/>
  <c r="AD17" s="1"/>
  <c r="AE17" s="1"/>
</calcChain>
</file>

<file path=xl/comments1.xml><?xml version="1.0" encoding="utf-8"?>
<comments xmlns="http://schemas.openxmlformats.org/spreadsheetml/2006/main">
  <authors>
    <author>Windows XP</author>
  </authors>
  <commentList>
    <comment ref="F15" authorId="0">
      <text>
        <r>
          <rPr>
            <b/>
            <sz val="9"/>
            <color indexed="81"/>
            <rFont val="Tahoma"/>
            <family val="2"/>
          </rPr>
          <t>Windows XP: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종단경사(S)가 클수록
배수시간(t) 증가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Windows XP: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횡단경사(Sx) 작을수록
배수시간(t) 증가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Windows XP:</t>
        </r>
        <r>
          <rPr>
            <sz val="9"/>
            <color indexed="81"/>
            <rFont val="Tahoma"/>
            <family val="2"/>
          </rPr>
          <t xml:space="preserve">
S1/T50 </t>
        </r>
        <r>
          <rPr>
            <sz val="9"/>
            <color indexed="81"/>
            <rFont val="돋움"/>
            <family val="3"/>
            <charset val="129"/>
          </rPr>
          <t>그래프에서 구하거나
도출된 식 사용</t>
        </r>
      </text>
    </comment>
    <comment ref="AA15" authorId="0">
      <text>
        <r>
          <rPr>
            <b/>
            <sz val="9"/>
            <color indexed="81"/>
            <rFont val="Tahoma"/>
            <family val="2"/>
          </rPr>
          <t>Windows XP:</t>
        </r>
        <r>
          <rPr>
            <sz val="9"/>
            <color indexed="81"/>
            <rFont val="Tahoma"/>
            <family val="2"/>
          </rPr>
          <t xml:space="preserve">
150mm</t>
        </r>
        <r>
          <rPr>
            <sz val="9"/>
            <color indexed="81"/>
            <rFont val="돋움"/>
            <family val="3"/>
            <charset val="129"/>
          </rPr>
          <t>이상</t>
        </r>
      </text>
    </comment>
  </commentList>
</comments>
</file>

<file path=xl/sharedStrings.xml><?xml version="1.0" encoding="utf-8"?>
<sst xmlns="http://schemas.openxmlformats.org/spreadsheetml/2006/main" count="111" uniqueCount="87">
  <si>
    <t>H : 필터층의 두께(m)</t>
    <phoneticPr fontId="1" type="noConversion"/>
  </si>
  <si>
    <t>m</t>
    <phoneticPr fontId="1" type="noConversion"/>
  </si>
  <si>
    <t>mm</t>
    <phoneticPr fontId="1" type="noConversion"/>
  </si>
  <si>
    <t>m/day</t>
    <phoneticPr fontId="1" type="noConversion"/>
  </si>
  <si>
    <t>g/㎤</t>
    <phoneticPr fontId="1" type="noConversion"/>
  </si>
  <si>
    <t>%</t>
    <phoneticPr fontId="1" type="noConversion"/>
  </si>
  <si>
    <t>공구</t>
    <phoneticPr fontId="1" type="noConversion"/>
  </si>
  <si>
    <t>위치(STA)</t>
    <phoneticPr fontId="1" type="noConversion"/>
  </si>
  <si>
    <t>시점</t>
    <phoneticPr fontId="1" type="noConversion"/>
  </si>
  <si>
    <t>종점</t>
    <phoneticPr fontId="1" type="noConversion"/>
  </si>
  <si>
    <t>연장</t>
    <phoneticPr fontId="1" type="noConversion"/>
  </si>
  <si>
    <t>(m)</t>
    <phoneticPr fontId="1" type="noConversion"/>
  </si>
  <si>
    <t>방향</t>
    <phoneticPr fontId="1" type="noConversion"/>
  </si>
  <si>
    <t>S</t>
    <phoneticPr fontId="1" type="noConversion"/>
  </si>
  <si>
    <t>(%)</t>
    <phoneticPr fontId="1" type="noConversion"/>
  </si>
  <si>
    <t>W</t>
    <phoneticPr fontId="1" type="noConversion"/>
  </si>
  <si>
    <t>(m/m)</t>
    <phoneticPr fontId="1" type="noConversion"/>
  </si>
  <si>
    <t>m : 배수계수</t>
    <phoneticPr fontId="1" type="noConversion"/>
  </si>
  <si>
    <t>t</t>
    <phoneticPr fontId="1" type="noConversion"/>
  </si>
  <si>
    <t>H</t>
    <phoneticPr fontId="1" type="noConversion"/>
  </si>
  <si>
    <t>(hr)</t>
    <phoneticPr fontId="1" type="noConversion"/>
  </si>
  <si>
    <t>판정</t>
    <phoneticPr fontId="1" type="noConversion"/>
  </si>
  <si>
    <t>여기서,</t>
    <phoneticPr fontId="1" type="noConversion"/>
  </si>
  <si>
    <t>H  : 필터층의 두께(m)</t>
    <phoneticPr fontId="1" type="noConversion"/>
  </si>
  <si>
    <t>비고</t>
    <phoneticPr fontId="1" type="noConversion"/>
  </si>
  <si>
    <t>필터재료의 함수비 w:</t>
    <phoneticPr fontId="1" type="noConversion"/>
  </si>
  <si>
    <t>S  : 노면의 종단경사(%)</t>
    <phoneticPr fontId="1" type="noConversion"/>
  </si>
  <si>
    <t>양양</t>
    <phoneticPr fontId="1" type="noConversion"/>
  </si>
  <si>
    <t>W : 포장의 횡단폭(m)</t>
    <phoneticPr fontId="1" type="noConversion"/>
  </si>
  <si>
    <t>t   : 50%배수에 소요되는 시간(hr)</t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</si>
  <si>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x</t>
    </r>
    <r>
      <rPr>
        <sz val="10"/>
        <rFont val="맑은 고딕"/>
        <family val="3"/>
        <charset val="129"/>
        <scheme val="minor"/>
      </rPr>
      <t xml:space="preserve"> : 노면의 횡단경사(%)</t>
    </r>
    <phoneticPr fontId="1" type="noConversion"/>
  </si>
  <si>
    <r>
      <t>필터층의 D</t>
    </r>
    <r>
      <rPr>
        <vertAlign val="subscript"/>
        <sz val="10"/>
        <rFont val="맑은 고딕"/>
        <family val="3"/>
        <charset val="129"/>
        <scheme val="minor"/>
      </rPr>
      <t>30</t>
    </r>
    <r>
      <rPr>
        <sz val="10"/>
        <rFont val="맑은 고딕"/>
        <family val="3"/>
        <charset val="129"/>
        <scheme val="minor"/>
      </rPr>
      <t xml:space="preserve"> :</t>
    </r>
    <phoneticPr fontId="1" type="noConversion"/>
  </si>
  <si>
    <r>
      <t>L</t>
    </r>
    <r>
      <rPr>
        <vertAlign val="subscript"/>
        <sz val="10"/>
        <rFont val="맑은 고딕"/>
        <family val="3"/>
        <charset val="129"/>
        <scheme val="minor"/>
      </rPr>
      <t>R</t>
    </r>
    <r>
      <rPr>
        <sz val="10"/>
        <rFont val="맑은 고딕"/>
        <family val="3"/>
        <charset val="129"/>
        <scheme val="minor"/>
      </rPr>
      <t xml:space="preserve"> : 필터층의 합성 배수길이(m)</t>
    </r>
    <phoneticPr fontId="1" type="noConversion"/>
  </si>
  <si>
    <r>
      <t>D</t>
    </r>
    <r>
      <rPr>
        <vertAlign val="subscript"/>
        <sz val="10"/>
        <rFont val="맑은 고딕"/>
        <family val="3"/>
        <charset val="129"/>
        <scheme val="minor"/>
      </rPr>
      <t>30</t>
    </r>
    <r>
      <rPr>
        <sz val="10"/>
        <rFont val="맑은 고딕"/>
        <family val="3"/>
        <charset val="129"/>
        <scheme val="minor"/>
      </rPr>
      <t>필터층투수계수 k :</t>
    </r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</si>
  <si>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R</t>
    </r>
    <r>
      <rPr>
        <sz val="10"/>
        <rFont val="맑은 고딕"/>
        <family val="3"/>
        <charset val="129"/>
        <scheme val="minor"/>
      </rPr>
      <t xml:space="preserve"> : 필터층의 합성경사(m/m)</t>
    </r>
    <phoneticPr fontId="1" type="noConversion"/>
  </si>
  <si>
    <r>
      <t>필터재료의 건조밀도 r</t>
    </r>
    <r>
      <rPr>
        <vertAlign val="subscript"/>
        <sz val="10"/>
        <rFont val="맑은 고딕"/>
        <family val="3"/>
        <charset val="129"/>
        <scheme val="minor"/>
      </rPr>
      <t>d</t>
    </r>
    <r>
      <rPr>
        <sz val="10"/>
        <rFont val="맑은 고딕"/>
        <family val="3"/>
        <charset val="129"/>
        <scheme val="minor"/>
      </rPr>
      <t xml:space="preserve"> :</t>
    </r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</si>
  <si>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1</t>
    </r>
    <r>
      <rPr>
        <sz val="10"/>
        <rFont val="맑은 고딕"/>
        <family val="3"/>
        <charset val="129"/>
        <scheme val="minor"/>
      </rPr>
      <t xml:space="preserve"> : 경사계수</t>
    </r>
    <phoneticPr fontId="1" type="noConversion"/>
  </si>
  <si>
    <r>
      <t>필터재료의 비중 G</t>
    </r>
    <r>
      <rPr>
        <vertAlign val="subscript"/>
        <sz val="10"/>
        <rFont val="맑은 고딕"/>
        <family val="3"/>
        <charset val="129"/>
        <scheme val="minor"/>
      </rPr>
      <t>s</t>
    </r>
    <r>
      <rPr>
        <sz val="10"/>
        <rFont val="맑은 고딕"/>
        <family val="3"/>
        <charset val="129"/>
        <scheme val="minor"/>
      </rPr>
      <t xml:space="preserve"> :</t>
    </r>
    <phoneticPr fontId="1" type="noConversion"/>
  </si>
  <si>
    <r>
      <t>T</t>
    </r>
    <r>
      <rPr>
        <vertAlign val="subscript"/>
        <sz val="10"/>
        <rFont val="맑은 고딕"/>
        <family val="3"/>
        <charset val="129"/>
        <scheme val="minor"/>
      </rPr>
      <t>50</t>
    </r>
    <r>
      <rPr>
        <sz val="10"/>
        <rFont val="맑은 고딕"/>
        <family val="3"/>
        <charset val="129"/>
        <scheme val="minor"/>
      </rPr>
      <t xml:space="preserve"> : 50% 배수에 소요되는 시간계수</t>
    </r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</si>
  <si>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x</t>
    </r>
    <phoneticPr fontId="1" type="noConversion"/>
  </si>
  <si>
    <r>
      <t>L</t>
    </r>
    <r>
      <rPr>
        <vertAlign val="subscript"/>
        <sz val="10"/>
        <rFont val="맑은 고딕"/>
        <family val="3"/>
        <charset val="129"/>
        <scheme val="minor"/>
      </rPr>
      <t>R</t>
    </r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</si>
  <si>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R</t>
    </r>
    <phoneticPr fontId="1" type="noConversion"/>
  </si>
  <si>
    <r>
      <t>S</t>
    </r>
    <r>
      <rPr>
        <vertAlign val="subscript"/>
        <sz val="10"/>
        <rFont val="맑은 고딕"/>
        <family val="3"/>
        <charset val="129"/>
        <scheme val="minor"/>
      </rPr>
      <t>1</t>
    </r>
    <phoneticPr fontId="1" type="noConversion"/>
  </si>
  <si>
    <r>
      <t>T</t>
    </r>
    <r>
      <rPr>
        <vertAlign val="subscript"/>
        <sz val="10"/>
        <rFont val="맑은 고딕"/>
        <family val="3"/>
        <charset val="129"/>
        <scheme val="minor"/>
      </rPr>
      <t>50</t>
    </r>
    <phoneticPr fontId="1" type="noConversion"/>
  </si>
  <si>
    <t>W : 필터층의 폭(m)</t>
    <phoneticPr fontId="1" type="noConversion"/>
  </si>
  <si>
    <t>Ne : 유효공극률</t>
    <phoneticPr fontId="1" type="noConversion"/>
  </si>
  <si>
    <r>
      <t>필터층의 유효공극률 N</t>
    </r>
    <r>
      <rPr>
        <vertAlign val="subscript"/>
        <sz val="10"/>
        <rFont val="맑은 고딕"/>
        <family val="3"/>
        <charset val="129"/>
        <scheme val="minor"/>
      </rPr>
      <t>e</t>
    </r>
    <r>
      <rPr>
        <sz val="10"/>
        <rFont val="맑은 고딕"/>
        <family val="3"/>
        <charset val="129"/>
        <scheme val="minor"/>
      </rPr>
      <t xml:space="preserve"> :</t>
    </r>
    <phoneticPr fontId="1" type="noConversion"/>
  </si>
  <si>
    <t>U : 배수도(50%)</t>
    <phoneticPr fontId="1" type="noConversion"/>
  </si>
  <si>
    <t>td : 50% 배수에 소요되는 시간(hr)</t>
    <phoneticPr fontId="1" type="noConversion"/>
  </si>
  <si>
    <t>td</t>
    <phoneticPr fontId="1" type="noConversion"/>
  </si>
  <si>
    <t>qd</t>
    <phoneticPr fontId="1" type="noConversion"/>
  </si>
  <si>
    <t>(㎥/day/m)</t>
    <phoneticPr fontId="1" type="noConversion"/>
  </si>
  <si>
    <t>Q : 유공관의 통수량(㎥/day)</t>
    <phoneticPr fontId="1" type="noConversion"/>
  </si>
  <si>
    <t>n : 유공관의 조도계수</t>
    <phoneticPr fontId="1" type="noConversion"/>
  </si>
  <si>
    <t>D : 유공관의 지름(mm)</t>
    <phoneticPr fontId="1" type="noConversion"/>
  </si>
  <si>
    <t>I  : 종단경사(m/m)</t>
    <phoneticPr fontId="1" type="noConversion"/>
  </si>
  <si>
    <t>Q</t>
    <phoneticPr fontId="1" type="noConversion"/>
  </si>
  <si>
    <t>(㎥/day)</t>
    <phoneticPr fontId="1" type="noConversion"/>
  </si>
  <si>
    <t>I</t>
    <phoneticPr fontId="1" type="noConversion"/>
  </si>
  <si>
    <t>(m/m)</t>
    <phoneticPr fontId="1" type="noConversion"/>
  </si>
  <si>
    <t>L</t>
    <phoneticPr fontId="1" type="noConversion"/>
  </si>
  <si>
    <t>L : 배수구간격(m)</t>
    <phoneticPr fontId="1" type="noConversion"/>
  </si>
  <si>
    <t>(m)</t>
    <phoneticPr fontId="1" type="noConversion"/>
  </si>
  <si>
    <t>qd  : 침투수 유출량(㎥/day/m)</t>
    <phoneticPr fontId="1" type="noConversion"/>
  </si>
  <si>
    <t>판정</t>
    <phoneticPr fontId="1" type="noConversion"/>
  </si>
  <si>
    <t>비고</t>
    <phoneticPr fontId="1" type="noConversion"/>
  </si>
  <si>
    <t>D</t>
    <phoneticPr fontId="1" type="noConversion"/>
  </si>
  <si>
    <t>(mm)</t>
    <phoneticPr fontId="1" type="noConversion"/>
  </si>
  <si>
    <t>T50</t>
    <phoneticPr fontId="19" type="noConversion"/>
  </si>
  <si>
    <t>S1</t>
    <phoneticPr fontId="19" type="noConversion"/>
  </si>
  <si>
    <t>R²=9.9979E-01</t>
  </si>
  <si>
    <t>y=1.0404E+05x6-1.7557E+05x5+1.1824E+05x4-4.0786E+04x3+7.6773E+03x2-7.6871E+02x+3.4490E+01</t>
  </si>
  <si>
    <r>
      <t>y = 2.21558E-01x</t>
    </r>
    <r>
      <rPr>
        <vertAlign val="superscript"/>
        <sz val="10"/>
        <color rgb="FF000000"/>
        <rFont val="맑은 고딕"/>
        <family val="3"/>
        <charset val="129"/>
        <scheme val="minor"/>
      </rPr>
      <t>-5.97175E-01</t>
    </r>
  </si>
  <si>
    <t xml:space="preserve">R² = 9.99918E-01 </t>
  </si>
  <si>
    <t>S1&lt;3 때;</t>
    <phoneticPr fontId="1" type="noConversion"/>
  </si>
  <si>
    <t>S1&gt;=3 때;</t>
    <phoneticPr fontId="1" type="noConversion"/>
  </si>
  <si>
    <r>
      <t>y = 2.26668E-03x</t>
    </r>
    <r>
      <rPr>
        <vertAlign val="superscript"/>
        <sz val="10"/>
        <color rgb="FF000000"/>
        <rFont val="맑은 고딕"/>
        <family val="3"/>
        <charset val="129"/>
        <scheme val="minor"/>
      </rPr>
      <t>6</t>
    </r>
    <r>
      <rPr>
        <sz val="10"/>
        <color rgb="FF000000"/>
        <rFont val="맑은 고딕"/>
        <family val="3"/>
        <charset val="129"/>
        <scheme val="minor"/>
      </rPr>
      <t xml:space="preserve"> - 3.15378E-02x</t>
    </r>
    <r>
      <rPr>
        <vertAlign val="superscript"/>
        <sz val="10"/>
        <color rgb="FF000000"/>
        <rFont val="맑은 고딕"/>
        <family val="3"/>
        <charset val="129"/>
        <scheme val="minor"/>
      </rPr>
      <t>5</t>
    </r>
    <r>
      <rPr>
        <sz val="10"/>
        <color rgb="FF000000"/>
        <rFont val="맑은 고딕"/>
        <family val="3"/>
        <charset val="129"/>
        <scheme val="minor"/>
      </rPr>
      <t xml:space="preserve"> + 1.79171E-01x</t>
    </r>
    <r>
      <rPr>
        <vertAlign val="superscript"/>
        <sz val="10"/>
        <color rgb="FF000000"/>
        <rFont val="맑은 고딕"/>
        <family val="3"/>
        <charset val="129"/>
        <scheme val="minor"/>
      </rPr>
      <t>4</t>
    </r>
    <r>
      <rPr>
        <sz val="10"/>
        <color rgb="FF000000"/>
        <rFont val="맑은 고딕"/>
        <family val="3"/>
        <charset val="129"/>
        <scheme val="minor"/>
      </rPr>
      <t xml:space="preserve"> - 5.34894E-01x</t>
    </r>
    <r>
      <rPr>
        <vertAlign val="superscript"/>
        <sz val="10"/>
        <color rgb="FF000000"/>
        <rFont val="맑은 고딕"/>
        <family val="3"/>
        <charset val="129"/>
        <scheme val="minor"/>
      </rPr>
      <t>3</t>
    </r>
    <r>
      <rPr>
        <sz val="10"/>
        <color rgb="FF000000"/>
        <rFont val="맑은 고딕"/>
        <family val="3"/>
        <charset val="129"/>
        <scheme val="minor"/>
      </rPr>
      <t xml:space="preserve"> + 9.00412E-01x</t>
    </r>
    <r>
      <rPr>
        <vertAlign val="superscript"/>
        <sz val="10"/>
        <color rgb="FF000000"/>
        <rFont val="맑은 고딕"/>
        <family val="3"/>
        <charset val="129"/>
        <scheme val="minor"/>
      </rPr>
      <t>2</t>
    </r>
    <r>
      <rPr>
        <sz val="10"/>
        <color rgb="FF000000"/>
        <rFont val="맑은 고딕"/>
        <family val="3"/>
        <charset val="129"/>
        <scheme val="minor"/>
      </rPr>
      <t xml:space="preserve"> - 8.73108E-01x + 5.71175E-01</t>
    </r>
  </si>
  <si>
    <t xml:space="preserve">R² = 9.99903E-01 </t>
  </si>
  <si>
    <t>구분</t>
    <phoneticPr fontId="1" type="noConversion"/>
  </si>
  <si>
    <t>위치</t>
    <phoneticPr fontId="1" type="noConversion"/>
  </si>
  <si>
    <t>방향</t>
    <phoneticPr fontId="1" type="noConversion"/>
  </si>
  <si>
    <t>연장</t>
    <phoneticPr fontId="1" type="noConversion"/>
  </si>
  <si>
    <t>S</t>
    <phoneticPr fontId="1" type="noConversion"/>
  </si>
  <si>
    <t>Sx</t>
    <phoneticPr fontId="1" type="noConversion"/>
  </si>
  <si>
    <t>W</t>
    <phoneticPr fontId="1" type="noConversion"/>
  </si>
  <si>
    <t>비고</t>
    <phoneticPr fontId="1" type="noConversion"/>
  </si>
  <si>
    <t>ROUND(1-J10/(1*J11)/(1+J11*J12/100),2)</t>
    <phoneticPr fontId="1" type="noConversion"/>
  </si>
</sst>
</file>

<file path=xl/styles.xml><?xml version="1.0" encoding="utf-8"?>
<styleSheet xmlns="http://schemas.openxmlformats.org/spreadsheetml/2006/main">
  <numFmts count="19">
    <numFmt numFmtId="41" formatCode="_-* #,##0_-;\-* #,##0_-;_-* &quot;-&quot;_-;_-@_-"/>
    <numFmt numFmtId="176" formatCode="_ * #,##0.00_ ;_ * \-#,##0.00_ ;_ * &quot;-&quot;??_ ;_ @_ "/>
    <numFmt numFmtId="177" formatCode="_ * #,##0_ ;_ * \-#,##0_ ;_ * &quot;-&quot;_ ;_ @_ "/>
    <numFmt numFmtId="178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17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0" formatCode="0.0000_ "/>
    <numFmt numFmtId="181" formatCode="0.000_);[Red]\(0.000\)"/>
    <numFmt numFmtId="182" formatCode="0.000_ "/>
    <numFmt numFmtId="183" formatCode="0.00_ "/>
    <numFmt numFmtId="184" formatCode="0&quot;+&quot;000"/>
    <numFmt numFmtId="185" formatCode="0_ "/>
    <numFmt numFmtId="186" formatCode="0_);[Red]\(0\)"/>
    <numFmt numFmtId="187" formatCode="0.00_);[Red]\(0.00\)"/>
    <numFmt numFmtId="188" formatCode="0.0_);[Red]\(0.0\)"/>
    <numFmt numFmtId="189" formatCode="&quot;(&quot;0.000&quot;)&quot;"/>
    <numFmt numFmtId="190" formatCode="&quot;(&quot;0.00&quot;)&quot;"/>
    <numFmt numFmtId="191" formatCode="0.00_ ;[Red]\-0.00\ "/>
    <numFmt numFmtId="192" formatCode="0.000_ ;[Red]\-0.000\ "/>
    <numFmt numFmtId="193" formatCode="0.0_ "/>
  </numFmts>
  <fonts count="2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vertAlign val="subscript"/>
      <sz val="10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바탕체"/>
      <family val="1"/>
      <charset val="129"/>
    </font>
    <font>
      <sz val="12"/>
      <name val="굴림체"/>
      <family val="3"/>
      <charset val="129"/>
    </font>
    <font>
      <sz val="10"/>
      <color rgb="FF000000"/>
      <name val="맑은 고딕"/>
      <family val="3"/>
      <charset val="129"/>
      <scheme val="minor"/>
    </font>
    <font>
      <vertAlign val="superscript"/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176" fontId="6" fillId="0" borderId="0" applyFon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7" fillId="0" borderId="0"/>
    <xf numFmtId="0" fontId="5" fillId="0" borderId="0"/>
    <xf numFmtId="41" fontId="4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18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5" fontId="2" fillId="0" borderId="1" xfId="0" applyNumberFormat="1" applyFont="1" applyBorder="1" applyAlignment="1">
      <alignment horizontal="center" vertical="center"/>
    </xf>
    <xf numFmtId="184" fontId="2" fillId="0" borderId="1" xfId="0" applyNumberFormat="1" applyFont="1" applyBorder="1" applyAlignment="1">
      <alignment horizontal="center" vertical="center"/>
    </xf>
    <xf numFmtId="180" fontId="12" fillId="0" borderId="0" xfId="0" applyNumberFormat="1" applyFont="1" applyAlignment="1">
      <alignment horizontal="center" vertical="center"/>
    </xf>
    <xf numFmtId="180" fontId="12" fillId="0" borderId="0" xfId="0" applyNumberFormat="1" applyFont="1" applyAlignment="1">
      <alignment horizontal="left" vertical="center"/>
    </xf>
    <xf numFmtId="183" fontId="12" fillId="0" borderId="0" xfId="0" applyNumberFormat="1" applyFont="1" applyAlignment="1">
      <alignment horizontal="center" vertical="center"/>
    </xf>
    <xf numFmtId="183" fontId="13" fillId="0" borderId="1" xfId="0" applyNumberFormat="1" applyFont="1" applyBorder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18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83" fontId="14" fillId="0" borderId="0" xfId="0" applyNumberFormat="1" applyFont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182" fontId="15" fillId="0" borderId="0" xfId="0" applyNumberFormat="1" applyFont="1" applyAlignment="1">
      <alignment horizontal="center" vertical="center"/>
    </xf>
    <xf numFmtId="184" fontId="15" fillId="0" borderId="4" xfId="0" applyNumberFormat="1" applyFont="1" applyBorder="1" applyAlignment="1">
      <alignment horizontal="center" vertical="center"/>
    </xf>
    <xf numFmtId="185" fontId="15" fillId="0" borderId="4" xfId="0" applyNumberFormat="1" applyFont="1" applyBorder="1" applyAlignment="1">
      <alignment horizontal="center" vertical="center"/>
    </xf>
    <xf numFmtId="183" fontId="15" fillId="0" borderId="4" xfId="0" applyNumberFormat="1" applyFont="1" applyBorder="1" applyAlignment="1">
      <alignment horizontal="center" vertical="center"/>
    </xf>
    <xf numFmtId="181" fontId="15" fillId="0" borderId="4" xfId="0" applyNumberFormat="1" applyFont="1" applyBorder="1" applyAlignment="1">
      <alignment horizontal="center" vertical="center"/>
    </xf>
    <xf numFmtId="183" fontId="15" fillId="0" borderId="4" xfId="0" applyNumberFormat="1" applyFont="1" applyBorder="1" applyAlignment="1">
      <alignment horizontal="left" vertical="center"/>
    </xf>
    <xf numFmtId="181" fontId="15" fillId="0" borderId="4" xfId="0" applyNumberFormat="1" applyFont="1" applyBorder="1" applyAlignment="1">
      <alignment horizontal="left" vertical="center"/>
    </xf>
    <xf numFmtId="186" fontId="15" fillId="0" borderId="4" xfId="0" applyNumberFormat="1" applyFont="1" applyBorder="1" applyAlignment="1">
      <alignment horizontal="center" vertical="center"/>
    </xf>
    <xf numFmtId="187" fontId="15" fillId="0" borderId="4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84" fontId="15" fillId="0" borderId="1" xfId="0" applyNumberFormat="1" applyFont="1" applyBorder="1" applyAlignment="1">
      <alignment horizontal="centerContinuous" vertical="center"/>
    </xf>
    <xf numFmtId="185" fontId="15" fillId="0" borderId="7" xfId="0" applyNumberFormat="1" applyFont="1" applyBorder="1" applyAlignment="1">
      <alignment horizontal="center" vertical="center"/>
    </xf>
    <xf numFmtId="183" fontId="15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84" fontId="15" fillId="0" borderId="1" xfId="0" applyNumberFormat="1" applyFont="1" applyBorder="1" applyAlignment="1">
      <alignment horizontal="center" vertical="center"/>
    </xf>
    <xf numFmtId="185" fontId="15" fillId="0" borderId="8" xfId="0" applyNumberFormat="1" applyFont="1" applyBorder="1" applyAlignment="1">
      <alignment horizontal="center" vertical="center"/>
    </xf>
    <xf numFmtId="183" fontId="15" fillId="0" borderId="8" xfId="0" applyNumberFormat="1" applyFont="1" applyBorder="1" applyAlignment="1">
      <alignment horizontal="center" vertical="center"/>
    </xf>
    <xf numFmtId="186" fontId="13" fillId="0" borderId="4" xfId="0" applyNumberFormat="1" applyFont="1" applyBorder="1" applyAlignment="1">
      <alignment horizontal="center" vertical="center"/>
    </xf>
    <xf numFmtId="188" fontId="13" fillId="0" borderId="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180" fontId="15" fillId="0" borderId="5" xfId="0" applyNumberFormat="1" applyFont="1" applyBorder="1" applyAlignment="1">
      <alignment horizontal="center" vertical="center"/>
    </xf>
    <xf numFmtId="180" fontId="15" fillId="0" borderId="5" xfId="0" applyNumberFormat="1" applyFont="1" applyBorder="1" applyAlignment="1">
      <alignment horizontal="left" vertical="center"/>
    </xf>
    <xf numFmtId="180" fontId="15" fillId="0" borderId="6" xfId="0" applyNumberFormat="1" applyFont="1" applyBorder="1" applyAlignment="1">
      <alignment horizontal="left" vertical="center"/>
    </xf>
    <xf numFmtId="181" fontId="15" fillId="0" borderId="5" xfId="0" applyNumberFormat="1" applyFont="1" applyBorder="1" applyAlignment="1">
      <alignment horizontal="left" vertical="center"/>
    </xf>
    <xf numFmtId="181" fontId="15" fillId="0" borderId="5" xfId="0" applyNumberFormat="1" applyFont="1" applyBorder="1" applyAlignment="1">
      <alignment horizontal="center" vertical="center"/>
    </xf>
    <xf numFmtId="185" fontId="15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9" fontId="1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90" fontId="14" fillId="0" borderId="4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184" fontId="15" fillId="0" borderId="9" xfId="0" applyNumberFormat="1" applyFont="1" applyBorder="1" applyAlignment="1">
      <alignment horizontal="center" vertical="center"/>
    </xf>
    <xf numFmtId="185" fontId="15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184" fontId="15" fillId="0" borderId="0" xfId="0" applyNumberFormat="1" applyFont="1" applyBorder="1" applyAlignment="1">
      <alignment horizontal="center" vertical="center"/>
    </xf>
    <xf numFmtId="185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87" fontId="14" fillId="0" borderId="0" xfId="0" applyNumberFormat="1" applyFont="1" applyAlignment="1">
      <alignment horizontal="center" vertical="center"/>
    </xf>
    <xf numFmtId="187" fontId="15" fillId="0" borderId="6" xfId="0" applyNumberFormat="1" applyFont="1" applyBorder="1" applyAlignment="1">
      <alignment horizontal="left" vertical="center"/>
    </xf>
    <xf numFmtId="187" fontId="14" fillId="0" borderId="4" xfId="0" applyNumberFormat="1" applyFont="1" applyBorder="1" applyAlignment="1">
      <alignment horizontal="center" vertical="center"/>
    </xf>
    <xf numFmtId="187" fontId="15" fillId="0" borderId="9" xfId="0" applyNumberFormat="1" applyFont="1" applyBorder="1" applyAlignment="1">
      <alignment horizontal="left" vertical="center"/>
    </xf>
    <xf numFmtId="187" fontId="14" fillId="0" borderId="9" xfId="0" applyNumberFormat="1" applyFont="1" applyBorder="1" applyAlignment="1">
      <alignment horizontal="center" vertical="center"/>
    </xf>
    <xf numFmtId="187" fontId="15" fillId="0" borderId="0" xfId="0" applyNumberFormat="1" applyFont="1" applyBorder="1" applyAlignment="1">
      <alignment horizontal="left" vertical="center"/>
    </xf>
    <xf numFmtId="187" fontId="14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15" fillId="0" borderId="10" xfId="0" applyNumberFormat="1" applyFont="1" applyBorder="1" applyAlignment="1">
      <alignment horizontal="center" vertical="center"/>
    </xf>
    <xf numFmtId="180" fontId="15" fillId="0" borderId="11" xfId="0" applyNumberFormat="1" applyFont="1" applyBorder="1" applyAlignment="1">
      <alignment horizontal="center" vertical="center"/>
    </xf>
    <xf numFmtId="183" fontId="15" fillId="0" borderId="12" xfId="0" applyNumberFormat="1" applyFont="1" applyBorder="1" applyAlignment="1">
      <alignment horizontal="center" vertical="center"/>
    </xf>
    <xf numFmtId="180" fontId="15" fillId="0" borderId="13" xfId="0" applyNumberFormat="1" applyFont="1" applyBorder="1" applyAlignment="1">
      <alignment horizontal="center" vertical="center"/>
    </xf>
    <xf numFmtId="180" fontId="15" fillId="0" borderId="14" xfId="0" applyNumberFormat="1" applyFont="1" applyBorder="1" applyAlignment="1">
      <alignment horizontal="center" vertical="center"/>
    </xf>
    <xf numFmtId="183" fontId="15" fillId="0" borderId="15" xfId="0" applyNumberFormat="1" applyFont="1" applyBorder="1" applyAlignment="1">
      <alignment horizontal="center" vertical="center"/>
    </xf>
    <xf numFmtId="180" fontId="13" fillId="0" borderId="16" xfId="0" applyNumberFormat="1" applyFont="1" applyBorder="1" applyAlignment="1">
      <alignment horizontal="center" vertical="center"/>
    </xf>
    <xf numFmtId="180" fontId="13" fillId="0" borderId="17" xfId="0" applyNumberFormat="1" applyFont="1" applyBorder="1" applyAlignment="1">
      <alignment horizontal="center" vertical="center"/>
    </xf>
    <xf numFmtId="183" fontId="13" fillId="0" borderId="18" xfId="0" applyNumberFormat="1" applyFont="1" applyBorder="1" applyAlignment="1">
      <alignment horizontal="center" vertical="center"/>
    </xf>
    <xf numFmtId="181" fontId="15" fillId="0" borderId="10" xfId="0" applyNumberFormat="1" applyFont="1" applyBorder="1" applyAlignment="1">
      <alignment horizontal="center" vertical="center"/>
    </xf>
    <xf numFmtId="181" fontId="15" fillId="0" borderId="11" xfId="0" applyNumberFormat="1" applyFont="1" applyBorder="1" applyAlignment="1">
      <alignment horizontal="center" vertical="center"/>
    </xf>
    <xf numFmtId="181" fontId="15" fillId="0" borderId="13" xfId="0" applyNumberFormat="1" applyFont="1" applyBorder="1" applyAlignment="1">
      <alignment horizontal="center" vertical="center"/>
    </xf>
    <xf numFmtId="181" fontId="15" fillId="0" borderId="14" xfId="0" applyNumberFormat="1" applyFont="1" applyBorder="1" applyAlignment="1">
      <alignment horizontal="center" vertical="center"/>
    </xf>
    <xf numFmtId="181" fontId="2" fillId="0" borderId="16" xfId="0" applyNumberFormat="1" applyFont="1" applyBorder="1" applyAlignment="1">
      <alignment horizontal="center" vertical="center"/>
    </xf>
    <xf numFmtId="181" fontId="2" fillId="0" borderId="17" xfId="0" applyNumberFormat="1" applyFont="1" applyBorder="1" applyAlignment="1">
      <alignment horizontal="center" vertical="center"/>
    </xf>
    <xf numFmtId="183" fontId="2" fillId="0" borderId="18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87" fontId="14" fillId="0" borderId="10" xfId="0" applyNumberFormat="1" applyFont="1" applyBorder="1" applyAlignment="1">
      <alignment horizontal="center" vertical="center"/>
    </xf>
    <xf numFmtId="187" fontId="14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87" fontId="14" fillId="0" borderId="13" xfId="0" applyNumberFormat="1" applyFont="1" applyBorder="1" applyAlignment="1">
      <alignment horizontal="center" vertical="center"/>
    </xf>
    <xf numFmtId="187" fontId="14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87" fontId="2" fillId="0" borderId="16" xfId="0" applyNumberFormat="1" applyFont="1" applyBorder="1" applyAlignment="1">
      <alignment horizontal="center" vertical="center"/>
    </xf>
    <xf numFmtId="187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80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7" fillId="0" borderId="0" xfId="11" applyFont="1" applyAlignment="1">
      <alignment vertical="center"/>
    </xf>
    <xf numFmtId="191" fontId="17" fillId="0" borderId="20" xfId="11" applyNumberFormat="1" applyFont="1" applyFill="1" applyBorder="1" applyAlignment="1">
      <alignment horizontal="center" vertical="center"/>
    </xf>
    <xf numFmtId="0" fontId="18" fillId="0" borderId="22" xfId="11" applyFont="1" applyBorder="1" applyAlignment="1">
      <alignment horizontal="center" vertical="center"/>
    </xf>
    <xf numFmtId="191" fontId="17" fillId="0" borderId="21" xfId="11" applyNumberFormat="1" applyFont="1" applyFill="1" applyBorder="1" applyAlignment="1">
      <alignment horizontal="center" vertical="center"/>
    </xf>
    <xf numFmtId="191" fontId="17" fillId="0" borderId="19" xfId="11" applyNumberFormat="1" applyFont="1" applyFill="1" applyBorder="1" applyAlignment="1">
      <alignment horizontal="center" vertical="center"/>
    </xf>
    <xf numFmtId="192" fontId="17" fillId="0" borderId="21" xfId="11" applyNumberFormat="1" applyFont="1" applyFill="1" applyBorder="1" applyAlignment="1">
      <alignment horizontal="center" vertical="center"/>
    </xf>
    <xf numFmtId="192" fontId="17" fillId="0" borderId="20" xfId="11" applyNumberFormat="1" applyFont="1" applyFill="1" applyBorder="1" applyAlignment="1">
      <alignment horizontal="center" vertical="center"/>
    </xf>
    <xf numFmtId="192" fontId="17" fillId="0" borderId="19" xfId="11" applyNumberFormat="1" applyFont="1" applyFill="1" applyBorder="1" applyAlignment="1">
      <alignment horizontal="center" vertical="center"/>
    </xf>
    <xf numFmtId="183" fontId="17" fillId="0" borderId="0" xfId="11" applyNumberFormat="1" applyFont="1" applyAlignment="1">
      <alignment vertical="center"/>
    </xf>
    <xf numFmtId="0" fontId="21" fillId="0" borderId="0" xfId="0" applyFont="1" applyAlignment="1">
      <alignment horizontal="left" vertical="center" readingOrder="1"/>
    </xf>
    <xf numFmtId="187" fontId="17" fillId="0" borderId="0" xfId="11" applyNumberFormat="1" applyFont="1" applyAlignment="1">
      <alignment vertical="center"/>
    </xf>
    <xf numFmtId="187" fontId="15" fillId="0" borderId="11" xfId="0" applyNumberFormat="1" applyFont="1" applyBorder="1" applyAlignment="1">
      <alignment horizontal="center" vertical="center"/>
    </xf>
    <xf numFmtId="187" fontId="15" fillId="0" borderId="14" xfId="0" applyNumberFormat="1" applyFont="1" applyBorder="1" applyAlignment="1">
      <alignment horizontal="center" vertical="center"/>
    </xf>
    <xf numFmtId="187" fontId="13" fillId="0" borderId="17" xfId="0" applyNumberFormat="1" applyFont="1" applyBorder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193" fontId="2" fillId="0" borderId="0" xfId="0" applyNumberFormat="1" applyFont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93" fontId="2" fillId="0" borderId="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84" fontId="2" fillId="0" borderId="21" xfId="0" applyNumberFormat="1" applyFont="1" applyBorder="1" applyAlignment="1">
      <alignment horizontal="center" vertical="center"/>
    </xf>
    <xf numFmtId="183" fontId="2" fillId="0" borderId="21" xfId="0" applyNumberFormat="1" applyFont="1" applyBorder="1" applyAlignment="1">
      <alignment horizontal="center" vertical="center"/>
    </xf>
    <xf numFmtId="193" fontId="2" fillId="0" borderId="2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4" fontId="2" fillId="0" borderId="20" xfId="0" applyNumberFormat="1" applyFont="1" applyBorder="1" applyAlignment="1">
      <alignment horizontal="center" vertical="center"/>
    </xf>
    <xf numFmtId="183" fontId="2" fillId="0" borderId="20" xfId="0" applyNumberFormat="1" applyFont="1" applyBorder="1" applyAlignment="1">
      <alignment horizontal="center" vertical="center"/>
    </xf>
    <xf numFmtId="193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84" fontId="2" fillId="0" borderId="19" xfId="0" applyNumberFormat="1" applyFont="1" applyBorder="1" applyAlignment="1">
      <alignment horizontal="center" vertical="center"/>
    </xf>
    <xf numFmtId="183" fontId="2" fillId="0" borderId="19" xfId="0" applyNumberFormat="1" applyFont="1" applyBorder="1" applyAlignment="1">
      <alignment horizontal="center" vertical="center"/>
    </xf>
    <xf numFmtId="193" fontId="2" fillId="0" borderId="19" xfId="0" applyNumberFormat="1" applyFont="1" applyBorder="1" applyAlignment="1">
      <alignment horizontal="center" vertical="center"/>
    </xf>
  </cellXfs>
  <cellStyles count="14">
    <cellStyle name="뷭?_BOOKSHIP" xfId="2"/>
    <cellStyle name="쉼표 [0] 2" xfId="12"/>
    <cellStyle name="콤마 [0]_1.폐기물 매각 및 정산 내역" xfId="13"/>
    <cellStyle name="콤마_1)본선포장" xfId="3"/>
    <cellStyle name="표준" xfId="0" builtinId="0"/>
    <cellStyle name="표준 2" xfId="1"/>
    <cellStyle name="표준 3" xfId="11"/>
    <cellStyle name="Comma [0]_ SG&amp;A Bridge " xfId="4"/>
    <cellStyle name="Comma_ SG&amp;A Bridge " xfId="5"/>
    <cellStyle name="Currency [0]_ SG&amp;A Bridge " xfId="6"/>
    <cellStyle name="Currency_ SG&amp;A Bridge " xfId="7"/>
    <cellStyle name="Header1" xfId="8"/>
    <cellStyle name="Header2" xfId="9"/>
    <cellStyle name="Normal_ SG&amp;A Bridge 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100"/>
            </a:pPr>
            <a:r>
              <a:rPr lang="ko-KR" altLang="en-US" sz="1100"/>
              <a:t>시간계수</a:t>
            </a:r>
            <a:r>
              <a:rPr lang="en-US" altLang="ko-KR" sz="1100"/>
              <a:t>(50%</a:t>
            </a:r>
            <a:r>
              <a:rPr lang="ko-KR" altLang="en-US" sz="1100"/>
              <a:t>배수</a:t>
            </a:r>
            <a:r>
              <a:rPr lang="en-US" altLang="ko-KR" sz="1100"/>
              <a:t>)</a:t>
            </a:r>
            <a:endParaRPr lang="ko-KR" altLang="en-US" sz="1100"/>
          </a:p>
        </c:rich>
      </c:tx>
    </c:title>
    <c:plotArea>
      <c:layout>
        <c:manualLayout>
          <c:layoutTarget val="inner"/>
          <c:xMode val="edge"/>
          <c:yMode val="edge"/>
          <c:x val="0.12457160676697621"/>
          <c:y val="0.10950595777297764"/>
          <c:w val="0.79904239133573607"/>
          <c:h val="0.72441479107147"/>
        </c:manualLayout>
      </c:layout>
      <c:scatterChart>
        <c:scatterStyle val="smoothMarker"/>
        <c:varyColors val="1"/>
        <c:ser>
          <c:idx val="0"/>
          <c:order val="0"/>
          <c:spPr>
            <a:ln w="12700">
              <a:solidFill>
                <a:srgbClr val="FF0000"/>
              </a:solidFill>
            </a:ln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4F81BD">
                    <a:shade val="95000"/>
                    <a:satMod val="105000"/>
                  </a:srgbClr>
                </a:solidFill>
              </a:ln>
            </c:spPr>
          </c:marker>
          <c:trendline>
            <c:trendlineType val="poly"/>
            <c:order val="6"/>
            <c:dispRSqr val="1"/>
            <c:dispEq val="1"/>
            <c:trendlineLbl>
              <c:numFmt formatCode="0.0000E+00" sourceLinked="0"/>
            </c:trendlineLbl>
          </c:trendline>
          <c:xVal>
            <c:numRef>
              <c:f>T50값!$A$17:$A$27</c:f>
              <c:numCache>
                <c:formatCode>0.000_ ;[Red]\-0.000\ </c:formatCode>
                <c:ptCount val="11"/>
                <c:pt idx="0">
                  <c:v>7.0000000000000007E-2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0.115</c:v>
                </c:pt>
                <c:pt idx="5">
                  <c:v>0.15</c:v>
                </c:pt>
                <c:pt idx="6">
                  <c:v>0.2</c:v>
                </c:pt>
                <c:pt idx="7">
                  <c:v>0.25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</c:numCache>
            </c:numRef>
          </c:xVal>
          <c:yVal>
            <c:numRef>
              <c:f>T50값!$B$17:$B$27</c:f>
              <c:numCache>
                <c:formatCode>0.00_ ;[Red]\-0.00\ </c:formatCode>
                <c:ptCount val="11"/>
                <c:pt idx="0">
                  <c:v>6.9</c:v>
                </c:pt>
                <c:pt idx="1">
                  <c:v>5.5</c:v>
                </c:pt>
                <c:pt idx="2">
                  <c:v>4.5</c:v>
                </c:pt>
                <c:pt idx="3">
                  <c:v>3.8</c:v>
                </c:pt>
                <c:pt idx="4">
                  <c:v>3</c:v>
                </c:pt>
                <c:pt idx="5">
                  <c:v>2</c:v>
                </c:pt>
                <c:pt idx="6">
                  <c:v>1.1499999999999999</c:v>
                </c:pt>
                <c:pt idx="7">
                  <c:v>0.72</c:v>
                </c:pt>
                <c:pt idx="8">
                  <c:v>0.52</c:v>
                </c:pt>
                <c:pt idx="9">
                  <c:v>0.25</c:v>
                </c:pt>
                <c:pt idx="10">
                  <c:v>0.09</c:v>
                </c:pt>
              </c:numCache>
            </c:numRef>
          </c:yVal>
          <c:smooth val="1"/>
        </c:ser>
        <c:axId val="65410176"/>
        <c:axId val="65412096"/>
      </c:scatterChart>
      <c:valAx>
        <c:axId val="65410176"/>
        <c:scaling>
          <c:logBase val="10"/>
          <c:orientation val="minMax"/>
          <c:max val="0.60000000000000064"/>
          <c:min val="1.0000000000000005E-2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Time Factor(T50)</a:t>
                </a:r>
              </a:p>
            </c:rich>
          </c:tx>
        </c:title>
        <c:numFmt formatCode="0.00_ ;[Red]\-0.00\ " sourceLinked="0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65412096"/>
        <c:crosses val="autoZero"/>
        <c:crossBetween val="midCat"/>
        <c:minorUnit val="10"/>
      </c:valAx>
      <c:valAx>
        <c:axId val="65412096"/>
        <c:scaling>
          <c:orientation val="minMax"/>
          <c:max val="7"/>
          <c:min val="9.0000000000000024E-2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Slope</a:t>
                </a:r>
                <a:r>
                  <a:rPr lang="en-US" altLang="ko-KR" sz="1050" baseline="0"/>
                  <a:t> Factor(S1)</a:t>
                </a:r>
                <a:endParaRPr lang="ko-KR" altLang="en-US" sz="1050"/>
              </a:p>
            </c:rich>
          </c:tx>
          <c:layout>
            <c:manualLayout>
              <c:xMode val="edge"/>
              <c:yMode val="edge"/>
              <c:x val="2.0213265421030347E-2"/>
              <c:y val="0.30742142526301913"/>
            </c:manualLayout>
          </c:layout>
        </c:title>
        <c:numFmt formatCode="0_ ;[Red]\-0\ " sourceLinked="0"/>
        <c:tickLblPos val="low"/>
        <c:spPr>
          <a:ln>
            <a:solidFill>
              <a:schemeClr val="tx1"/>
            </a:solidFill>
          </a:ln>
        </c:spPr>
        <c:crossAx val="65410176"/>
        <c:crosses val="autoZero"/>
        <c:crossBetween val="midCat"/>
        <c:minorUnit val="1"/>
      </c:valAx>
      <c:spPr>
        <a:solidFill>
          <a:schemeClr val="bg1">
            <a:lumMod val="75000"/>
          </a:schemeClr>
        </a:solidFill>
      </c:spPr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100"/>
            </a:pPr>
            <a:r>
              <a:rPr lang="ko-KR" altLang="en-US" sz="1100"/>
              <a:t>시간계수</a:t>
            </a:r>
            <a:r>
              <a:rPr lang="en-US" altLang="ko-KR" sz="1100"/>
              <a:t>(50%</a:t>
            </a:r>
            <a:r>
              <a:rPr lang="ko-KR" altLang="en-US" sz="1100"/>
              <a:t>배수</a:t>
            </a:r>
            <a:r>
              <a:rPr lang="en-US" altLang="ko-KR" sz="1100"/>
              <a:t>)</a:t>
            </a:r>
            <a:endParaRPr lang="ko-KR" altLang="en-US" sz="1100"/>
          </a:p>
        </c:rich>
      </c:tx>
    </c:title>
    <c:plotArea>
      <c:layout>
        <c:manualLayout>
          <c:layoutTarget val="inner"/>
          <c:xMode val="edge"/>
          <c:yMode val="edge"/>
          <c:x val="0.12457160676697623"/>
          <c:y val="0.10950595777297766"/>
          <c:w val="0.79904239133573607"/>
          <c:h val="0.72441479107147"/>
        </c:manualLayout>
      </c:layout>
      <c:scatterChart>
        <c:scatterStyle val="smoothMarker"/>
        <c:varyColors val="1"/>
        <c:ser>
          <c:idx val="0"/>
          <c:order val="0"/>
          <c:spPr>
            <a:ln w="12700">
              <a:solidFill>
                <a:srgbClr val="FF0000"/>
              </a:solidFill>
            </a:ln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4F81BD">
                    <a:shade val="95000"/>
                    <a:satMod val="105000"/>
                  </a:srgbClr>
                </a:solidFill>
              </a:ln>
            </c:spPr>
          </c:marker>
          <c:trendline>
            <c:trendlineType val="poly"/>
            <c:order val="6"/>
            <c:forward val="1"/>
            <c:backward val="1"/>
            <c:dispRSqr val="1"/>
            <c:dispEq val="1"/>
            <c:trendlineLbl>
              <c:layout>
                <c:manualLayout>
                  <c:x val="0.12591343451377196"/>
                  <c:y val="0.60109338381885369"/>
                </c:manualLayout>
              </c:layout>
              <c:numFmt formatCode="0.00000E+00" sourceLinked="0"/>
            </c:trendlineLbl>
          </c:trendline>
          <c:xVal>
            <c:numRef>
              <c:f>T50값!$AA$2:$AA$9</c:f>
              <c:numCache>
                <c:formatCode>0.00_ ;[Red]\-0.00\ </c:formatCode>
                <c:ptCount val="8"/>
                <c:pt idx="0">
                  <c:v>3.8</c:v>
                </c:pt>
                <c:pt idx="1">
                  <c:v>3</c:v>
                </c:pt>
                <c:pt idx="2">
                  <c:v>2</c:v>
                </c:pt>
                <c:pt idx="3">
                  <c:v>1.1499999999999999</c:v>
                </c:pt>
                <c:pt idx="4">
                  <c:v>0.72</c:v>
                </c:pt>
                <c:pt idx="5">
                  <c:v>0.52</c:v>
                </c:pt>
                <c:pt idx="6">
                  <c:v>0.25</c:v>
                </c:pt>
                <c:pt idx="7">
                  <c:v>0.09</c:v>
                </c:pt>
              </c:numCache>
            </c:numRef>
          </c:xVal>
          <c:yVal>
            <c:numRef>
              <c:f>T50값!$AB$2:$AB$9</c:f>
              <c:numCache>
                <c:formatCode>0.000_ ;[Red]\-0.000\ </c:formatCode>
                <c:ptCount val="8"/>
                <c:pt idx="0">
                  <c:v>0.1</c:v>
                </c:pt>
                <c:pt idx="1">
                  <c:v>0.115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</c:numCache>
            </c:numRef>
          </c:yVal>
          <c:smooth val="1"/>
        </c:ser>
        <c:axId val="65441152"/>
        <c:axId val="65463808"/>
      </c:scatterChart>
      <c:valAx>
        <c:axId val="65441152"/>
        <c:scaling>
          <c:orientation val="minMax"/>
          <c:max val="7"/>
          <c:min val="0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Slope Factor(S1)</a:t>
                </a:r>
              </a:p>
            </c:rich>
          </c:tx>
        </c:title>
        <c:numFmt formatCode="0_ ;[Red]\-0\ " sourceLinked="0"/>
        <c:tickLblPos val="low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65463808"/>
        <c:crosses val="autoZero"/>
        <c:crossBetween val="midCat"/>
        <c:minorUnit val="1"/>
      </c:valAx>
      <c:valAx>
        <c:axId val="65463808"/>
        <c:scaling>
          <c:logBase val="10"/>
          <c:orientation val="minMax"/>
          <c:max val="0.60000000000000053"/>
          <c:min val="1.0000000000000005E-2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Time Factor(T50)</a:t>
                </a:r>
                <a:endParaRPr lang="ko-KR" altLang="en-US" sz="1050"/>
              </a:p>
            </c:rich>
          </c:tx>
          <c:layout>
            <c:manualLayout>
              <c:xMode val="edge"/>
              <c:yMode val="edge"/>
              <c:x val="2.0213265421030358E-2"/>
              <c:y val="0.30742142526301924"/>
            </c:manualLayout>
          </c:layout>
        </c:title>
        <c:numFmt formatCode="0.00_ ;[Red]\-0.00\ " sourceLinked="0"/>
        <c:tickLblPos val="nextTo"/>
        <c:spPr>
          <a:ln>
            <a:solidFill>
              <a:schemeClr val="tx1"/>
            </a:solidFill>
          </a:ln>
        </c:spPr>
        <c:crossAx val="65441152"/>
        <c:crosses val="autoZero"/>
        <c:crossBetween val="midCat"/>
        <c:minorUnit val="10"/>
      </c:valAx>
      <c:spPr>
        <a:solidFill>
          <a:schemeClr val="bg1">
            <a:lumMod val="75000"/>
          </a:schemeClr>
        </a:solidFill>
      </c:spPr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100"/>
            </a:pPr>
            <a:r>
              <a:rPr lang="ko-KR" altLang="en-US" sz="1100"/>
              <a:t>시간계수</a:t>
            </a:r>
            <a:r>
              <a:rPr lang="en-US" altLang="ko-KR" sz="1100"/>
              <a:t>(50%</a:t>
            </a:r>
            <a:r>
              <a:rPr lang="ko-KR" altLang="en-US" sz="1100"/>
              <a:t>배수</a:t>
            </a:r>
            <a:r>
              <a:rPr lang="en-US" altLang="ko-KR" sz="1100"/>
              <a:t>)</a:t>
            </a:r>
            <a:endParaRPr lang="ko-KR" altLang="en-US" sz="1100"/>
          </a:p>
        </c:rich>
      </c:tx>
    </c:title>
    <c:plotArea>
      <c:layout>
        <c:manualLayout>
          <c:layoutTarget val="inner"/>
          <c:xMode val="edge"/>
          <c:yMode val="edge"/>
          <c:x val="0.12457160676697625"/>
          <c:y val="0.10950595777297767"/>
          <c:w val="0.79904239133573607"/>
          <c:h val="0.72441479107147"/>
        </c:manualLayout>
      </c:layout>
      <c:scatterChart>
        <c:scatterStyle val="smoothMarker"/>
        <c:varyColors val="1"/>
        <c:ser>
          <c:idx val="0"/>
          <c:order val="0"/>
          <c:spPr>
            <a:ln w="12700">
              <a:solidFill>
                <a:srgbClr val="FF0000"/>
              </a:solidFill>
            </a:ln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4F81BD">
                    <a:shade val="95000"/>
                    <a:satMod val="105000"/>
                  </a:srgbClr>
                </a:solidFill>
              </a:ln>
            </c:spPr>
          </c:marker>
          <c:trendline>
            <c:trendlineType val="power"/>
            <c:forward val="1"/>
            <c:backward val="1"/>
            <c:dispRSqr val="1"/>
            <c:dispEq val="1"/>
            <c:trendlineLbl>
              <c:layout>
                <c:manualLayout>
                  <c:x val="2.5956367595703191E-3"/>
                  <c:y val="0.26163855323033425"/>
                </c:manualLayout>
              </c:layout>
              <c:numFmt formatCode="0.00000E+00" sourceLinked="0"/>
            </c:trendlineLbl>
          </c:trendline>
          <c:xVal>
            <c:numRef>
              <c:f>T50값!$AA$42:$AA$46</c:f>
              <c:numCache>
                <c:formatCode>0.00_ ;[Red]\-0.00\ </c:formatCode>
                <c:ptCount val="5"/>
                <c:pt idx="0">
                  <c:v>6.9</c:v>
                </c:pt>
                <c:pt idx="1">
                  <c:v>5.5</c:v>
                </c:pt>
                <c:pt idx="2">
                  <c:v>4.5</c:v>
                </c:pt>
                <c:pt idx="3">
                  <c:v>3.8</c:v>
                </c:pt>
                <c:pt idx="4">
                  <c:v>3</c:v>
                </c:pt>
              </c:numCache>
            </c:numRef>
          </c:xVal>
          <c:yVal>
            <c:numRef>
              <c:f>T50값!$AB$42:$AB$46</c:f>
              <c:numCache>
                <c:formatCode>0.000_ ;[Red]\-0.000\ 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0.115</c:v>
                </c:pt>
              </c:numCache>
            </c:numRef>
          </c:yVal>
          <c:smooth val="1"/>
        </c:ser>
        <c:axId val="91211648"/>
        <c:axId val="91213824"/>
      </c:scatterChart>
      <c:valAx>
        <c:axId val="91211648"/>
        <c:scaling>
          <c:orientation val="minMax"/>
          <c:max val="7"/>
          <c:min val="0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Slope Factor(S1)</a:t>
                </a:r>
              </a:p>
            </c:rich>
          </c:tx>
        </c:title>
        <c:numFmt formatCode="0_ ;[Red]\-0\ " sourceLinked="0"/>
        <c:tickLblPos val="low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91213824"/>
        <c:crosses val="autoZero"/>
        <c:crossBetween val="midCat"/>
        <c:minorUnit val="1"/>
      </c:valAx>
      <c:valAx>
        <c:axId val="91213824"/>
        <c:scaling>
          <c:logBase val="10"/>
          <c:orientation val="minMax"/>
          <c:max val="0.60000000000000064"/>
          <c:min val="1.0000000000000005E-2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Time Factor(T50)</a:t>
                </a:r>
                <a:endParaRPr lang="ko-KR" altLang="en-US" sz="1050"/>
              </a:p>
            </c:rich>
          </c:tx>
          <c:layout>
            <c:manualLayout>
              <c:xMode val="edge"/>
              <c:yMode val="edge"/>
              <c:x val="2.0213265421030368E-2"/>
              <c:y val="0.30742142526301935"/>
            </c:manualLayout>
          </c:layout>
        </c:title>
        <c:numFmt formatCode="0.00_ ;[Red]\-0.00\ " sourceLinked="0"/>
        <c:tickLblPos val="nextTo"/>
        <c:spPr>
          <a:ln>
            <a:solidFill>
              <a:schemeClr val="tx1"/>
            </a:solidFill>
          </a:ln>
        </c:spPr>
        <c:crossAx val="91211648"/>
        <c:crosses val="autoZero"/>
        <c:crossBetween val="midCat"/>
        <c:minorUnit val="10"/>
      </c:valAx>
      <c:spPr>
        <a:solidFill>
          <a:schemeClr val="bg1">
            <a:lumMod val="75000"/>
          </a:schemeClr>
        </a:solidFill>
      </c:spPr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100"/>
            </a:pPr>
            <a:r>
              <a:rPr lang="ko-KR" altLang="en-US" sz="1100"/>
              <a:t>시간계수</a:t>
            </a:r>
            <a:r>
              <a:rPr lang="en-US" altLang="ko-KR" sz="1100"/>
              <a:t>(50%</a:t>
            </a:r>
            <a:r>
              <a:rPr lang="ko-KR" altLang="en-US" sz="1100"/>
              <a:t>배수</a:t>
            </a:r>
            <a:r>
              <a:rPr lang="en-US" altLang="ko-KR" sz="1100"/>
              <a:t>)</a:t>
            </a:r>
            <a:endParaRPr lang="ko-KR" altLang="en-US" sz="1100"/>
          </a:p>
        </c:rich>
      </c:tx>
    </c:title>
    <c:plotArea>
      <c:layout>
        <c:manualLayout>
          <c:layoutTarget val="inner"/>
          <c:xMode val="edge"/>
          <c:yMode val="edge"/>
          <c:x val="0.12457160676697628"/>
          <c:y val="0.10950595777297768"/>
          <c:w val="0.79904239133573607"/>
          <c:h val="0.72441479107147"/>
        </c:manualLayout>
      </c:layout>
      <c:scatterChart>
        <c:scatterStyle val="smoothMarker"/>
        <c:varyColors val="1"/>
        <c:ser>
          <c:idx val="0"/>
          <c:order val="0"/>
          <c:spPr>
            <a:ln w="12700">
              <a:solidFill>
                <a:srgbClr val="FF0000"/>
              </a:solidFill>
            </a:ln>
          </c:spPr>
          <c:marker>
            <c:symbol val="diamond"/>
            <c:size val="3"/>
            <c:spPr>
              <a:solidFill>
                <a:srgbClr val="0070C0"/>
              </a:solidFill>
              <a:ln>
                <a:solidFill>
                  <a:srgbClr val="4F81BD">
                    <a:shade val="95000"/>
                    <a:satMod val="105000"/>
                  </a:srgbClr>
                </a:solidFill>
              </a:ln>
            </c:spPr>
          </c:marker>
          <c:trendline>
            <c:trendlineType val="poly"/>
            <c:order val="6"/>
            <c:forward val="1"/>
            <c:backward val="1"/>
            <c:dispRSqr val="1"/>
            <c:dispEq val="1"/>
            <c:trendlineLbl>
              <c:layout>
                <c:manualLayout>
                  <c:x val="-7.6991401136154783E-2"/>
                  <c:y val="0.6013662180095517"/>
                </c:manualLayout>
              </c:layout>
              <c:numFmt formatCode="0.00000E+00" sourceLinked="0"/>
            </c:trendlineLbl>
          </c:trendline>
          <c:xVal>
            <c:numRef>
              <c:f>T50값!$N$2:$N$12</c:f>
              <c:numCache>
                <c:formatCode>0.00_ ;[Red]\-0.00\ </c:formatCode>
                <c:ptCount val="11"/>
                <c:pt idx="0">
                  <c:v>6.9</c:v>
                </c:pt>
                <c:pt idx="1">
                  <c:v>5.5</c:v>
                </c:pt>
                <c:pt idx="2">
                  <c:v>4.5</c:v>
                </c:pt>
                <c:pt idx="3">
                  <c:v>3.8</c:v>
                </c:pt>
                <c:pt idx="4">
                  <c:v>3</c:v>
                </c:pt>
                <c:pt idx="5">
                  <c:v>2</c:v>
                </c:pt>
                <c:pt idx="6">
                  <c:v>1.1499999999999999</c:v>
                </c:pt>
                <c:pt idx="7">
                  <c:v>0.72</c:v>
                </c:pt>
                <c:pt idx="8">
                  <c:v>0.52</c:v>
                </c:pt>
                <c:pt idx="9">
                  <c:v>0.25</c:v>
                </c:pt>
                <c:pt idx="10">
                  <c:v>0.09</c:v>
                </c:pt>
              </c:numCache>
            </c:numRef>
          </c:xVal>
          <c:yVal>
            <c:numRef>
              <c:f>T50값!$O$2:$O$12</c:f>
              <c:numCache>
                <c:formatCode>0.000_ ;[Red]\-0.000\ </c:formatCode>
                <c:ptCount val="11"/>
                <c:pt idx="0">
                  <c:v>7.0000000000000007E-2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0.115</c:v>
                </c:pt>
                <c:pt idx="5">
                  <c:v>0.15</c:v>
                </c:pt>
                <c:pt idx="6">
                  <c:v>0.2</c:v>
                </c:pt>
                <c:pt idx="7">
                  <c:v>0.25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</c:numCache>
            </c:numRef>
          </c:yVal>
          <c:smooth val="1"/>
        </c:ser>
        <c:axId val="120476032"/>
        <c:axId val="120477952"/>
      </c:scatterChart>
      <c:valAx>
        <c:axId val="120476032"/>
        <c:scaling>
          <c:orientation val="minMax"/>
          <c:max val="7"/>
          <c:min val="0"/>
        </c:scaling>
        <c:axPos val="b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Slope Factor(S1)</a:t>
                </a:r>
              </a:p>
            </c:rich>
          </c:tx>
        </c:title>
        <c:numFmt formatCode="0_ ;[Red]\-0\ " sourceLinked="0"/>
        <c:tickLblPos val="low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120477952"/>
        <c:crosses val="autoZero"/>
        <c:crossBetween val="midCat"/>
        <c:minorUnit val="1"/>
      </c:valAx>
      <c:valAx>
        <c:axId val="120477952"/>
        <c:scaling>
          <c:logBase val="10"/>
          <c:orientation val="minMax"/>
          <c:max val="0.60000000000000064"/>
          <c:min val="1.0000000000000005E-2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>
          <c:spPr>
            <a:ln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ko-KR" sz="1050"/>
                  <a:t>Time Factor(T50)</a:t>
                </a:r>
                <a:endParaRPr lang="ko-KR" altLang="en-US" sz="1050"/>
              </a:p>
            </c:rich>
          </c:tx>
          <c:layout>
            <c:manualLayout>
              <c:xMode val="edge"/>
              <c:yMode val="edge"/>
              <c:x val="2.0213265421030378E-2"/>
              <c:y val="0.30742142526301941"/>
            </c:manualLayout>
          </c:layout>
        </c:title>
        <c:numFmt formatCode="0.00_ ;[Red]\-0.00\ " sourceLinked="0"/>
        <c:tickLblPos val="nextTo"/>
        <c:spPr>
          <a:ln>
            <a:solidFill>
              <a:schemeClr val="tx1"/>
            </a:solidFill>
          </a:ln>
        </c:spPr>
        <c:crossAx val="120476032"/>
        <c:crosses val="autoZero"/>
        <c:crossBetween val="midCat"/>
        <c:minorUnit val="10"/>
      </c:valAx>
      <c:spPr>
        <a:solidFill>
          <a:schemeClr val="bg1">
            <a:lumMod val="75000"/>
          </a:schemeClr>
        </a:solidFill>
      </c:spPr>
    </c:plotArea>
    <c:plotVisOnly val="1"/>
    <c:dispBlanksAs val="gap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176209</xdr:colOff>
      <xdr:row>13</xdr:row>
      <xdr:rowOff>31386</xdr:rowOff>
    </xdr:to>
    <xdr:pic>
      <xdr:nvPicPr>
        <xdr:cNvPr id="3" name="_x76451016" descr="EMB000006ac35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10" b="2280"/>
        <a:stretch>
          <a:fillRect/>
        </a:stretch>
      </xdr:blipFill>
      <xdr:spPr bwMode="auto">
        <a:xfrm>
          <a:off x="0" y="0"/>
          <a:ext cx="2006666" cy="2507886"/>
        </a:xfrm>
        <a:prstGeom prst="rect">
          <a:avLst/>
        </a:prstGeom>
        <a:noFill/>
        <a:ln w="3175">
          <a:noFill/>
        </a:ln>
      </xdr:spPr>
    </xdr:pic>
    <xdr:clientData/>
  </xdr:twoCellAnchor>
  <xdr:twoCellAnchor>
    <xdr:from>
      <xdr:col>3</xdr:col>
      <xdr:colOff>152400</xdr:colOff>
      <xdr:row>0</xdr:row>
      <xdr:rowOff>0</xdr:rowOff>
    </xdr:from>
    <xdr:to>
      <xdr:col>11</xdr:col>
      <xdr:colOff>314325</xdr:colOff>
      <xdr:row>32</xdr:row>
      <xdr:rowOff>156882</xdr:rowOff>
    </xdr:to>
    <xdr:graphicFrame macro="">
      <xdr:nvGraphicFramePr>
        <xdr:cNvPr id="4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215152</xdr:colOff>
      <xdr:row>0</xdr:row>
      <xdr:rowOff>0</xdr:rowOff>
    </xdr:from>
    <xdr:to>
      <xdr:col>37</xdr:col>
      <xdr:colOff>377077</xdr:colOff>
      <xdr:row>32</xdr:row>
      <xdr:rowOff>156882</xdr:rowOff>
    </xdr:to>
    <xdr:graphicFrame macro="">
      <xdr:nvGraphicFramePr>
        <xdr:cNvPr id="5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62752</xdr:colOff>
      <xdr:row>40</xdr:row>
      <xdr:rowOff>0</xdr:rowOff>
    </xdr:from>
    <xdr:to>
      <xdr:col>37</xdr:col>
      <xdr:colOff>224677</xdr:colOff>
      <xdr:row>72</xdr:row>
      <xdr:rowOff>156882</xdr:rowOff>
    </xdr:to>
    <xdr:graphicFrame macro="">
      <xdr:nvGraphicFramePr>
        <xdr:cNvPr id="6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215152</xdr:colOff>
      <xdr:row>0</xdr:row>
      <xdr:rowOff>0</xdr:rowOff>
    </xdr:from>
    <xdr:to>
      <xdr:col>24</xdr:col>
      <xdr:colOff>377077</xdr:colOff>
      <xdr:row>32</xdr:row>
      <xdr:rowOff>156882</xdr:rowOff>
    </xdr:to>
    <xdr:graphicFrame macro="">
      <xdr:nvGraphicFramePr>
        <xdr:cNvPr id="8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333377</xdr:colOff>
      <xdr:row>0</xdr:row>
      <xdr:rowOff>38102</xdr:rowOff>
    </xdr:from>
    <xdr:to>
      <xdr:col>16</xdr:col>
      <xdr:colOff>196918</xdr:colOff>
      <xdr:row>13</xdr:row>
      <xdr:rowOff>69488</xdr:rowOff>
    </xdr:to>
    <xdr:pic>
      <xdr:nvPicPr>
        <xdr:cNvPr id="1033" name="_x76451016" descr="EMB000006ac35c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910" b="2280"/>
        <a:stretch>
          <a:fillRect/>
        </a:stretch>
      </xdr:blipFill>
      <xdr:spPr bwMode="auto">
        <a:xfrm>
          <a:off x="6410327" y="38102"/>
          <a:ext cx="1939991" cy="2507886"/>
        </a:xfrm>
        <a:prstGeom prst="rect">
          <a:avLst/>
        </a:prstGeom>
        <a:noFill/>
        <a:ln w="3175">
          <a:noFill/>
        </a:ln>
      </xdr:spPr>
    </xdr:pic>
    <xdr:clientData/>
  </xdr:twoCellAnchor>
  <xdr:twoCellAnchor>
    <xdr:from>
      <xdr:col>26</xdr:col>
      <xdr:colOff>352425</xdr:colOff>
      <xdr:row>1</xdr:row>
      <xdr:rowOff>104776</xdr:rowOff>
    </xdr:from>
    <xdr:to>
      <xdr:col>31</xdr:col>
      <xdr:colOff>409575</xdr:colOff>
      <xdr:row>11</xdr:row>
      <xdr:rowOff>78436</xdr:rowOff>
    </xdr:to>
    <xdr:pic>
      <xdr:nvPicPr>
        <xdr:cNvPr id="1042" name="_x79743200" descr="EMB00000f4c082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497050" y="295276"/>
          <a:ext cx="2924175" cy="18786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0"/>
  <sheetViews>
    <sheetView topLeftCell="U1" zoomScale="85" zoomScaleNormal="85" workbookViewId="0">
      <selection activeCell="AA19" sqref="AA19"/>
    </sheetView>
  </sheetViews>
  <sheetFormatPr defaultRowHeight="15" customHeight="1"/>
  <cols>
    <col min="1" max="1" width="7.125" style="101" customWidth="1"/>
    <col min="2" max="2" width="7.875" style="101" customWidth="1"/>
    <col min="3" max="12" width="9" style="101"/>
    <col min="14" max="15" width="9" style="101"/>
    <col min="16" max="16" width="9" style="111"/>
    <col min="17" max="28" width="9" style="101"/>
    <col min="29" max="29" width="9" style="109"/>
    <col min="30" max="16384" width="9" style="101"/>
  </cols>
  <sheetData>
    <row r="1" spans="1:29" ht="15" customHeight="1" thickBot="1">
      <c r="N1" s="103" t="s">
        <v>69</v>
      </c>
      <c r="O1" s="103" t="s">
        <v>68</v>
      </c>
      <c r="AA1" s="103" t="s">
        <v>69</v>
      </c>
      <c r="AB1" s="103" t="s">
        <v>68</v>
      </c>
      <c r="AC1" s="111"/>
    </row>
    <row r="2" spans="1:29" ht="15" customHeight="1" thickTop="1">
      <c r="N2" s="104">
        <v>6.9</v>
      </c>
      <c r="O2" s="106">
        <v>7.0000000000000007E-2</v>
      </c>
      <c r="P2" s="111">
        <f>ROUND(IF(N2&lt;3,0.00226668*N2^6-0.0315378*N2^5+0.179171*N2^4-0.534894*N2^3+0.900412*N2^2-0.873108*N2+0.571175,0.221558*N2^-0.597175),2)</f>
        <v>7.0000000000000007E-2</v>
      </c>
      <c r="AA2" s="102">
        <v>3.8</v>
      </c>
      <c r="AB2" s="107">
        <v>0.1</v>
      </c>
      <c r="AC2" s="111">
        <f>ROUND(IF(AA2&lt;3,0.00226668*AA2^6-0.0315378*AA2^5+0.179171*AA2^4-0.534894*AA2^3+0.900412*AA2^2-0.873108*AA2+0.571175,IF(AA2&lt;7,0.221558*AA2^-0.597175,0.07)),2)</f>
        <v>0.1</v>
      </c>
    </row>
    <row r="3" spans="1:29" ht="15" customHeight="1">
      <c r="N3" s="102">
        <v>5.5</v>
      </c>
      <c r="O3" s="107">
        <v>0.08</v>
      </c>
      <c r="P3" s="111">
        <f t="shared" ref="P3:P12" si="0">ROUND(IF(N3&lt;3,0.00226668*N3^6-0.0315378*N3^5+0.179171*N3^4-0.534894*N3^3+0.900412*N3^2-0.873108*N3+0.571175,0.221558*N3^-0.597175),2)</f>
        <v>0.08</v>
      </c>
      <c r="AA3" s="102">
        <v>3</v>
      </c>
      <c r="AB3" s="107">
        <v>0.115</v>
      </c>
      <c r="AC3" s="111">
        <f t="shared" ref="AC3:AC9" si="1">ROUND(IF(AA3&lt;3,0.00226668*AA3^6-0.0315378*AA3^5+0.179171*AA3^4-0.534894*AA3^3+0.900412*AA3^2-0.873108*AA3+0.571175,IF(AA3&lt;7,0.221558*AA3^-0.597175,0.07)),2)</f>
        <v>0.11</v>
      </c>
    </row>
    <row r="4" spans="1:29" ht="15" customHeight="1">
      <c r="N4" s="102">
        <v>4.5</v>
      </c>
      <c r="O4" s="107">
        <v>0.09</v>
      </c>
      <c r="P4" s="111">
        <f t="shared" si="0"/>
        <v>0.09</v>
      </c>
      <c r="AA4" s="102">
        <v>2</v>
      </c>
      <c r="AB4" s="107">
        <v>0.15</v>
      </c>
      <c r="AC4" s="111">
        <f t="shared" si="1"/>
        <v>0.15</v>
      </c>
    </row>
    <row r="5" spans="1:29" ht="15" customHeight="1">
      <c r="N5" s="102">
        <v>3.8</v>
      </c>
      <c r="O5" s="107">
        <v>0.1</v>
      </c>
      <c r="P5" s="111">
        <f t="shared" si="0"/>
        <v>0.1</v>
      </c>
      <c r="AA5" s="102">
        <v>1.1499999999999999</v>
      </c>
      <c r="AB5" s="107">
        <v>0.2</v>
      </c>
      <c r="AC5" s="111">
        <f t="shared" si="1"/>
        <v>0.2</v>
      </c>
    </row>
    <row r="6" spans="1:29" ht="15" customHeight="1">
      <c r="N6" s="102">
        <v>3</v>
      </c>
      <c r="O6" s="107">
        <v>0.115</v>
      </c>
      <c r="P6" s="111">
        <f t="shared" si="0"/>
        <v>0.11</v>
      </c>
      <c r="AA6" s="102">
        <v>0.72</v>
      </c>
      <c r="AB6" s="107">
        <v>0.25</v>
      </c>
      <c r="AC6" s="111">
        <f t="shared" si="1"/>
        <v>0.25</v>
      </c>
    </row>
    <row r="7" spans="1:29" ht="15" customHeight="1">
      <c r="N7" s="102">
        <v>2</v>
      </c>
      <c r="O7" s="107">
        <v>0.15</v>
      </c>
      <c r="P7" s="111">
        <f t="shared" si="0"/>
        <v>0.15</v>
      </c>
      <c r="AA7" s="102">
        <v>0.52</v>
      </c>
      <c r="AB7" s="107">
        <v>0.3</v>
      </c>
      <c r="AC7" s="111">
        <f t="shared" si="1"/>
        <v>0.3</v>
      </c>
    </row>
    <row r="8" spans="1:29" ht="15" customHeight="1">
      <c r="N8" s="102">
        <v>1.1499999999999999</v>
      </c>
      <c r="O8" s="107">
        <v>0.2</v>
      </c>
      <c r="P8" s="111">
        <f t="shared" si="0"/>
        <v>0.2</v>
      </c>
      <c r="AA8" s="102">
        <v>0.25</v>
      </c>
      <c r="AB8" s="107">
        <v>0.4</v>
      </c>
      <c r="AC8" s="111">
        <f t="shared" si="1"/>
        <v>0.4</v>
      </c>
    </row>
    <row r="9" spans="1:29" ht="15" customHeight="1">
      <c r="N9" s="102">
        <v>0.72</v>
      </c>
      <c r="O9" s="107">
        <v>0.25</v>
      </c>
      <c r="P9" s="111">
        <f t="shared" si="0"/>
        <v>0.25</v>
      </c>
      <c r="AA9" s="105">
        <v>0.09</v>
      </c>
      <c r="AB9" s="108">
        <v>0.5</v>
      </c>
      <c r="AC9" s="111">
        <f t="shared" si="1"/>
        <v>0.5</v>
      </c>
    </row>
    <row r="10" spans="1:29" ht="15" customHeight="1">
      <c r="N10" s="102">
        <v>0.52</v>
      </c>
      <c r="O10" s="107">
        <v>0.3</v>
      </c>
      <c r="P10" s="111">
        <f t="shared" si="0"/>
        <v>0.3</v>
      </c>
      <c r="AC10" s="111"/>
    </row>
    <row r="11" spans="1:29" ht="15" customHeight="1">
      <c r="N11" s="102">
        <v>0.25</v>
      </c>
      <c r="O11" s="107">
        <v>0.4</v>
      </c>
      <c r="P11" s="111">
        <f t="shared" si="0"/>
        <v>0.4</v>
      </c>
      <c r="AA11" s="101">
        <v>5.19</v>
      </c>
      <c r="AC11" s="111">
        <f>ROUND(IF(AA11&lt;3,0.00226668*AA11^6-0.0315378*AA11^5+0.179171*AA11^4-0.534894*AA11^3+0.900412*AA11^2-0.873108*AA11+0.571175,0.221558*AA11^-0.597175),2)</f>
        <v>0.08</v>
      </c>
    </row>
    <row r="12" spans="1:29" ht="15" customHeight="1">
      <c r="N12" s="105">
        <v>0.09</v>
      </c>
      <c r="O12" s="108">
        <v>0.5</v>
      </c>
      <c r="P12" s="111">
        <f t="shared" si="0"/>
        <v>0.5</v>
      </c>
      <c r="AC12" s="111"/>
    </row>
    <row r="13" spans="1:29" ht="15" customHeight="1">
      <c r="AC13" s="111"/>
    </row>
    <row r="14" spans="1:29" ht="15" customHeight="1">
      <c r="AC14" s="111"/>
    </row>
    <row r="15" spans="1:29" ht="15" customHeight="1">
      <c r="AC15" s="111"/>
    </row>
    <row r="16" spans="1:29" ht="15" customHeight="1" thickBot="1">
      <c r="A16" s="103" t="s">
        <v>68</v>
      </c>
      <c r="B16" s="103" t="s">
        <v>69</v>
      </c>
      <c r="AC16" s="111"/>
    </row>
    <row r="17" spans="1:29" ht="15" customHeight="1" thickTop="1">
      <c r="A17" s="106">
        <v>7.0000000000000007E-2</v>
      </c>
      <c r="B17" s="104">
        <v>6.9</v>
      </c>
      <c r="AC17" s="111"/>
    </row>
    <row r="18" spans="1:29" ht="15" customHeight="1">
      <c r="A18" s="107">
        <v>0.08</v>
      </c>
      <c r="B18" s="102">
        <v>5.5</v>
      </c>
      <c r="AC18" s="111"/>
    </row>
    <row r="19" spans="1:29" ht="15" customHeight="1">
      <c r="A19" s="107">
        <v>0.09</v>
      </c>
      <c r="B19" s="102">
        <v>4.5</v>
      </c>
      <c r="AC19" s="111"/>
    </row>
    <row r="20" spans="1:29" ht="15" customHeight="1">
      <c r="A20" s="107">
        <v>0.1</v>
      </c>
      <c r="B20" s="102">
        <v>3.8</v>
      </c>
      <c r="AC20" s="111"/>
    </row>
    <row r="21" spans="1:29" ht="15" customHeight="1">
      <c r="A21" s="107">
        <v>0.115</v>
      </c>
      <c r="B21" s="102">
        <v>3</v>
      </c>
      <c r="AC21" s="111"/>
    </row>
    <row r="22" spans="1:29" ht="15" customHeight="1">
      <c r="A22" s="107">
        <v>0.15</v>
      </c>
      <c r="B22" s="102">
        <v>2</v>
      </c>
      <c r="AC22" s="111"/>
    </row>
    <row r="23" spans="1:29" ht="15" customHeight="1">
      <c r="A23" s="107">
        <v>0.2</v>
      </c>
      <c r="B23" s="102">
        <v>1.1499999999999999</v>
      </c>
      <c r="AC23" s="111"/>
    </row>
    <row r="24" spans="1:29" ht="15" customHeight="1">
      <c r="A24" s="107">
        <v>0.25</v>
      </c>
      <c r="B24" s="102">
        <v>0.72</v>
      </c>
      <c r="AC24" s="111"/>
    </row>
    <row r="25" spans="1:29" ht="15" customHeight="1">
      <c r="A25" s="107">
        <v>0.3</v>
      </c>
      <c r="B25" s="102">
        <v>0.52</v>
      </c>
      <c r="AC25" s="111"/>
    </row>
    <row r="26" spans="1:29" ht="15" customHeight="1">
      <c r="A26" s="107">
        <v>0.4</v>
      </c>
      <c r="B26" s="102">
        <v>0.25</v>
      </c>
      <c r="AC26" s="111"/>
    </row>
    <row r="27" spans="1:29" ht="15" customHeight="1">
      <c r="A27" s="108">
        <v>0.5</v>
      </c>
      <c r="B27" s="105">
        <v>0.09</v>
      </c>
      <c r="AC27" s="111"/>
    </row>
    <row r="28" spans="1:29" ht="15" customHeight="1">
      <c r="AC28" s="111"/>
    </row>
    <row r="29" spans="1:29" ht="15" customHeight="1">
      <c r="AC29" s="111"/>
    </row>
    <row r="30" spans="1:29" ht="15" customHeight="1">
      <c r="AC30" s="111"/>
    </row>
    <row r="31" spans="1:29" ht="15" customHeight="1">
      <c r="AC31" s="111"/>
    </row>
    <row r="32" spans="1:29" ht="15" customHeight="1">
      <c r="AC32" s="111"/>
    </row>
    <row r="33" spans="3:30" ht="15" customHeight="1">
      <c r="AC33" s="111"/>
    </row>
    <row r="34" spans="3:30" ht="15" customHeight="1">
      <c r="AC34" s="111"/>
    </row>
    <row r="35" spans="3:30" ht="15" customHeight="1">
      <c r="AC35" s="111"/>
      <c r="AD35" s="101" t="s">
        <v>74</v>
      </c>
    </row>
    <row r="36" spans="3:30" ht="15" customHeight="1">
      <c r="Q36" s="110"/>
      <c r="AC36" s="111"/>
      <c r="AD36" s="110" t="s">
        <v>76</v>
      </c>
    </row>
    <row r="37" spans="3:30" ht="15" customHeight="1">
      <c r="Q37" s="110"/>
      <c r="AC37" s="111"/>
      <c r="AD37" s="110" t="s">
        <v>77</v>
      </c>
    </row>
    <row r="38" spans="3:30" ht="15" customHeight="1">
      <c r="C38" t="s">
        <v>71</v>
      </c>
      <c r="Q38" s="110"/>
      <c r="AC38" s="111"/>
      <c r="AD38" s="110"/>
    </row>
    <row r="39" spans="3:30" ht="15" customHeight="1">
      <c r="C39" t="s">
        <v>70</v>
      </c>
      <c r="Q39" s="110"/>
      <c r="AC39" s="111"/>
      <c r="AD39" s="110"/>
    </row>
    <row r="41" spans="3:30" ht="15" customHeight="1" thickBot="1">
      <c r="AA41" s="103" t="s">
        <v>69</v>
      </c>
      <c r="AB41" s="103" t="s">
        <v>68</v>
      </c>
    </row>
    <row r="42" spans="3:30" ht="15" customHeight="1" thickTop="1">
      <c r="AA42" s="104">
        <v>6.9</v>
      </c>
      <c r="AB42" s="106">
        <v>7.0000000000000007E-2</v>
      </c>
      <c r="AC42" s="109">
        <f>ROUND(0.221558*AA42^-0.597175,2)</f>
        <v>7.0000000000000007E-2</v>
      </c>
    </row>
    <row r="43" spans="3:30" ht="15" customHeight="1">
      <c r="AA43" s="102">
        <v>5.5</v>
      </c>
      <c r="AB43" s="107">
        <v>0.08</v>
      </c>
      <c r="AC43" s="109">
        <f t="shared" ref="AC43:AC46" si="2">ROUND(0.221558*AA43^-0.597175,2)</f>
        <v>0.08</v>
      </c>
    </row>
    <row r="44" spans="3:30" ht="15" customHeight="1">
      <c r="AA44" s="102">
        <v>4.5</v>
      </c>
      <c r="AB44" s="107">
        <v>0.09</v>
      </c>
      <c r="AC44" s="109">
        <f t="shared" si="2"/>
        <v>0.09</v>
      </c>
    </row>
    <row r="45" spans="3:30" ht="15" customHeight="1">
      <c r="AA45" s="102">
        <v>3.8</v>
      </c>
      <c r="AB45" s="107">
        <v>0.1</v>
      </c>
      <c r="AC45" s="109">
        <f t="shared" si="2"/>
        <v>0.1</v>
      </c>
    </row>
    <row r="46" spans="3:30" ht="15" customHeight="1">
      <c r="AA46" s="105">
        <v>3</v>
      </c>
      <c r="AB46" s="108">
        <v>0.115</v>
      </c>
      <c r="AC46" s="109">
        <f t="shared" si="2"/>
        <v>0.11</v>
      </c>
    </row>
    <row r="48" spans="3:30" ht="15" customHeight="1">
      <c r="AA48" s="101" t="s">
        <v>75</v>
      </c>
    </row>
    <row r="49" spans="27:27" ht="15" customHeight="1">
      <c r="AA49" s="110" t="s">
        <v>72</v>
      </c>
    </row>
    <row r="50" spans="27:27" ht="15" customHeight="1">
      <c r="AA50" s="110" t="s">
        <v>73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2"/>
  <sheetViews>
    <sheetView tabSelected="1" workbookViewId="0">
      <pane xSplit="5" ySplit="16" topLeftCell="F17" activePane="bottomRight" state="frozen"/>
      <selection pane="topRight" activeCell="F1" sqref="F1"/>
      <selection pane="bottomLeft" activeCell="A17" sqref="A17"/>
      <selection pane="bottomRight" activeCell="L26" sqref="L26"/>
    </sheetView>
  </sheetViews>
  <sheetFormatPr defaultRowHeight="15" customHeight="1"/>
  <cols>
    <col min="1" max="1" width="6.875" style="1" customWidth="1"/>
    <col min="2" max="3" width="7.75" style="4" customWidth="1"/>
    <col min="4" max="4" width="6.5" style="5" customWidth="1"/>
    <col min="5" max="5" width="6" style="1" customWidth="1"/>
    <col min="6" max="6" width="6.875" style="9" bestFit="1" customWidth="1"/>
    <col min="7" max="7" width="7.5" style="10" bestFit="1" customWidth="1"/>
    <col min="8" max="8" width="6.125" style="11" bestFit="1" customWidth="1"/>
    <col min="9" max="9" width="6.875" style="2" bestFit="1" customWidth="1"/>
    <col min="10" max="10" width="7.625" style="2" bestFit="1" customWidth="1"/>
    <col min="11" max="11" width="6.75" style="2" customWidth="1"/>
    <col min="12" max="12" width="6.625" style="115" customWidth="1"/>
    <col min="13" max="13" width="6.625" style="2" customWidth="1"/>
    <col min="14" max="14" width="6.875" style="3" customWidth="1"/>
    <col min="15" max="15" width="6.875" style="11" customWidth="1"/>
    <col min="16" max="16" width="7.75" style="1" customWidth="1"/>
    <col min="17" max="17" width="9" style="1"/>
    <col min="18" max="18" width="8.125" style="1" customWidth="1"/>
    <col min="19" max="20" width="7.75" style="1" customWidth="1"/>
    <col min="21" max="21" width="7" style="1" customWidth="1"/>
    <col min="22" max="22" width="6.875" style="1" customWidth="1"/>
    <col min="23" max="25" width="8" style="65" customWidth="1"/>
    <col min="26" max="26" width="9.375" style="1" bestFit="1" customWidth="1"/>
    <col min="27" max="27" width="7.25" style="66" customWidth="1"/>
    <col min="28" max="28" width="7.25" style="1" customWidth="1"/>
    <col min="29" max="29" width="8.375" style="1" customWidth="1"/>
    <col min="30" max="31" width="7.375" style="1" customWidth="1"/>
    <col min="32" max="32" width="9.125" style="1" customWidth="1"/>
    <col min="33" max="16384" width="9" style="1"/>
  </cols>
  <sheetData>
    <row r="1" spans="1:32" s="15" customFormat="1" ht="15" customHeight="1">
      <c r="A1" s="48"/>
      <c r="B1" s="13"/>
      <c r="C1" s="13"/>
      <c r="D1" s="14"/>
      <c r="F1" s="16"/>
      <c r="G1" s="17"/>
      <c r="H1" s="18"/>
      <c r="I1" s="19"/>
      <c r="J1" s="19"/>
      <c r="K1" s="19"/>
      <c r="L1" s="58"/>
      <c r="M1" s="19"/>
      <c r="N1" s="18"/>
      <c r="O1" s="18"/>
      <c r="W1" s="58"/>
      <c r="X1" s="58"/>
      <c r="Y1" s="58"/>
    </row>
    <row r="2" spans="1:32" s="15" customFormat="1" ht="15" customHeight="1">
      <c r="A2" s="48"/>
      <c r="B2" s="13"/>
      <c r="C2" s="13"/>
      <c r="D2" s="14"/>
      <c r="F2" s="16"/>
      <c r="G2" s="17"/>
      <c r="H2" s="18"/>
      <c r="I2" s="19"/>
      <c r="J2" s="19"/>
      <c r="K2" s="19"/>
      <c r="L2" s="58"/>
      <c r="M2" s="19"/>
      <c r="N2" s="18"/>
      <c r="O2" s="18"/>
      <c r="W2" s="58"/>
      <c r="X2" s="58"/>
      <c r="Y2" s="58"/>
      <c r="AA2"/>
    </row>
    <row r="3" spans="1:32" s="15" customFormat="1" ht="15" customHeight="1">
      <c r="A3" s="48"/>
      <c r="B3" s="13"/>
      <c r="C3" s="13"/>
      <c r="D3" s="14"/>
      <c r="F3" s="16"/>
      <c r="G3" s="17"/>
      <c r="H3" s="18"/>
      <c r="I3" s="19"/>
      <c r="J3" s="19"/>
      <c r="K3" s="19"/>
      <c r="L3" s="58"/>
      <c r="M3" s="19"/>
      <c r="N3" s="18"/>
      <c r="O3" s="18"/>
      <c r="W3" s="58"/>
      <c r="X3" s="58"/>
      <c r="Y3" s="58"/>
    </row>
    <row r="4" spans="1:32" s="15" customFormat="1" ht="15" customHeight="1">
      <c r="A4" s="48"/>
      <c r="B4" s="13"/>
      <c r="C4" s="13"/>
      <c r="D4" s="14"/>
      <c r="F4" s="16"/>
      <c r="G4" s="17"/>
      <c r="H4" s="18"/>
      <c r="I4" s="19"/>
      <c r="J4" s="19"/>
      <c r="K4" s="19"/>
      <c r="L4" s="58"/>
      <c r="M4" s="19"/>
      <c r="N4" s="18"/>
      <c r="O4" s="18"/>
      <c r="W4" s="58"/>
      <c r="X4" s="58"/>
      <c r="Y4" s="58"/>
    </row>
    <row r="5" spans="1:32" s="15" customFormat="1" ht="15" customHeight="1">
      <c r="A5" s="48"/>
      <c r="B5" s="13"/>
      <c r="C5" s="13"/>
      <c r="D5" s="14"/>
      <c r="F5" s="16"/>
      <c r="G5" s="17"/>
      <c r="H5" s="18"/>
      <c r="I5" s="19"/>
      <c r="J5" s="19"/>
      <c r="K5" s="19"/>
      <c r="L5" s="58"/>
      <c r="M5" s="19"/>
      <c r="N5" s="18"/>
      <c r="O5" s="18"/>
      <c r="W5" s="58"/>
      <c r="X5" s="58"/>
      <c r="Y5" s="58"/>
    </row>
    <row r="6" spans="1:32" s="15" customFormat="1" ht="15" customHeight="1">
      <c r="A6" s="48" t="s">
        <v>22</v>
      </c>
      <c r="B6" s="39" t="s">
        <v>26</v>
      </c>
      <c r="C6" s="21"/>
      <c r="D6" s="21"/>
      <c r="E6" s="22"/>
      <c r="F6" s="40"/>
      <c r="G6" s="42" t="s">
        <v>29</v>
      </c>
      <c r="H6" s="25"/>
      <c r="I6" s="26"/>
      <c r="J6" s="24"/>
      <c r="K6" s="43"/>
      <c r="L6" s="58"/>
      <c r="M6" s="19"/>
      <c r="N6" s="18"/>
      <c r="O6" s="18"/>
      <c r="P6" s="20"/>
      <c r="Q6" s="20"/>
      <c r="R6" s="15" t="s">
        <v>22</v>
      </c>
      <c r="S6" s="39" t="s">
        <v>63</v>
      </c>
      <c r="T6" s="21"/>
      <c r="U6" s="21"/>
      <c r="V6" s="45"/>
      <c r="W6" s="59" t="s">
        <v>52</v>
      </c>
      <c r="X6" s="60"/>
      <c r="Y6" s="60"/>
      <c r="Z6" s="46"/>
    </row>
    <row r="7" spans="1:32" s="15" customFormat="1" ht="15" customHeight="1">
      <c r="A7" s="48"/>
      <c r="B7" s="39" t="s">
        <v>30</v>
      </c>
      <c r="C7" s="21"/>
      <c r="D7" s="21"/>
      <c r="E7" s="22"/>
      <c r="F7" s="40"/>
      <c r="G7" s="42" t="s">
        <v>23</v>
      </c>
      <c r="H7" s="23"/>
      <c r="I7" s="24"/>
      <c r="J7" s="24"/>
      <c r="K7" s="44"/>
      <c r="L7" s="58"/>
      <c r="M7" s="19"/>
      <c r="N7" s="18"/>
      <c r="O7" s="18"/>
      <c r="P7" s="20"/>
      <c r="Q7" s="20"/>
      <c r="S7" s="39" t="s">
        <v>44</v>
      </c>
      <c r="T7" s="21"/>
      <c r="U7" s="21"/>
      <c r="V7" s="45"/>
      <c r="W7" s="59" t="s">
        <v>53</v>
      </c>
      <c r="X7" s="60"/>
      <c r="Y7" s="47">
        <v>1.2E-2</v>
      </c>
      <c r="Z7" s="46"/>
    </row>
    <row r="8" spans="1:32" s="15" customFormat="1" ht="15" customHeight="1">
      <c r="A8" s="48"/>
      <c r="B8" s="39" t="s">
        <v>28</v>
      </c>
      <c r="C8" s="21"/>
      <c r="D8" s="21"/>
      <c r="E8" s="22"/>
      <c r="F8" s="40"/>
      <c r="G8" s="42" t="s">
        <v>31</v>
      </c>
      <c r="H8" s="25"/>
      <c r="I8" s="26"/>
      <c r="J8" s="37">
        <v>5</v>
      </c>
      <c r="K8" s="43" t="s">
        <v>2</v>
      </c>
      <c r="L8" s="58"/>
      <c r="M8" s="19"/>
      <c r="N8" s="18"/>
      <c r="O8" s="18"/>
      <c r="P8" s="20"/>
      <c r="Q8" s="20"/>
      <c r="S8" s="39" t="s">
        <v>0</v>
      </c>
      <c r="T8" s="21"/>
      <c r="U8" s="21"/>
      <c r="V8" s="45"/>
      <c r="W8" s="59" t="s">
        <v>54</v>
      </c>
      <c r="X8" s="60"/>
      <c r="Y8" s="60"/>
      <c r="Z8" s="46"/>
    </row>
    <row r="9" spans="1:32" s="15" customFormat="1" ht="15" customHeight="1">
      <c r="A9" s="48"/>
      <c r="B9" s="39" t="s">
        <v>32</v>
      </c>
      <c r="C9" s="21"/>
      <c r="D9" s="21"/>
      <c r="E9" s="22"/>
      <c r="F9" s="40"/>
      <c r="G9" s="42" t="s">
        <v>33</v>
      </c>
      <c r="H9" s="25"/>
      <c r="I9" s="26"/>
      <c r="J9" s="27">
        <f>ROUND(17.129*(J8)^2+71.318*J8-49.085,0)</f>
        <v>736</v>
      </c>
      <c r="K9" s="43" t="s">
        <v>3</v>
      </c>
      <c r="L9" s="58"/>
      <c r="M9" s="19"/>
      <c r="N9" s="18"/>
      <c r="O9" s="18"/>
      <c r="P9" s="20"/>
      <c r="Q9" s="20"/>
      <c r="S9" s="39" t="s">
        <v>45</v>
      </c>
      <c r="T9" s="21"/>
      <c r="U9" s="49">
        <f>J13</f>
        <v>0.28000000000000003</v>
      </c>
      <c r="V9" s="45"/>
      <c r="W9" s="59" t="s">
        <v>55</v>
      </c>
      <c r="X9" s="60"/>
      <c r="Y9" s="60"/>
      <c r="Z9" s="46"/>
    </row>
    <row r="10" spans="1:32" s="15" customFormat="1" ht="15" customHeight="1">
      <c r="A10" s="48"/>
      <c r="B10" s="39" t="s">
        <v>34</v>
      </c>
      <c r="C10" s="21"/>
      <c r="D10" s="21"/>
      <c r="E10" s="22"/>
      <c r="F10" s="40"/>
      <c r="G10" s="42" t="s">
        <v>35</v>
      </c>
      <c r="H10" s="25"/>
      <c r="I10" s="26"/>
      <c r="J10" s="28">
        <v>2.16</v>
      </c>
      <c r="K10" s="43" t="s">
        <v>4</v>
      </c>
      <c r="L10" s="58"/>
      <c r="M10" s="19"/>
      <c r="N10" s="18"/>
      <c r="O10" s="18"/>
      <c r="P10" s="20"/>
      <c r="Q10" s="20"/>
      <c r="S10" s="39" t="s">
        <v>47</v>
      </c>
      <c r="T10" s="21"/>
      <c r="U10" s="21"/>
      <c r="V10" s="45"/>
      <c r="W10" s="59" t="s">
        <v>61</v>
      </c>
      <c r="X10" s="60"/>
      <c r="Y10" s="60"/>
      <c r="Z10" s="46"/>
    </row>
    <row r="11" spans="1:32" s="15" customFormat="1" ht="15" customHeight="1">
      <c r="A11" s="48"/>
      <c r="B11" s="39" t="s">
        <v>36</v>
      </c>
      <c r="C11" s="21"/>
      <c r="D11" s="21"/>
      <c r="E11" s="22"/>
      <c r="F11" s="40"/>
      <c r="G11" s="42" t="s">
        <v>37</v>
      </c>
      <c r="H11" s="23"/>
      <c r="I11" s="24"/>
      <c r="J11" s="38">
        <v>2.6</v>
      </c>
      <c r="K11" s="44"/>
      <c r="L11" s="58"/>
      <c r="M11" s="19"/>
      <c r="N11" s="18"/>
      <c r="O11" s="18"/>
      <c r="P11" s="20"/>
      <c r="Q11" s="20"/>
      <c r="S11" s="39" t="s">
        <v>48</v>
      </c>
      <c r="T11" s="21"/>
      <c r="U11" s="21"/>
      <c r="V11" s="45"/>
      <c r="W11" s="59"/>
      <c r="X11" s="60"/>
      <c r="Y11" s="60"/>
      <c r="Z11" s="46"/>
    </row>
    <row r="12" spans="1:32" s="15" customFormat="1" ht="15" customHeight="1">
      <c r="A12" s="48"/>
      <c r="B12" s="39" t="s">
        <v>38</v>
      </c>
      <c r="C12" s="21"/>
      <c r="D12" s="21"/>
      <c r="E12" s="22"/>
      <c r="F12" s="40"/>
      <c r="G12" s="42" t="s">
        <v>25</v>
      </c>
      <c r="H12" s="23"/>
      <c r="I12" s="24"/>
      <c r="J12" s="38">
        <v>6</v>
      </c>
      <c r="K12" s="43" t="s">
        <v>5</v>
      </c>
      <c r="L12" s="58"/>
      <c r="M12" s="19"/>
      <c r="N12" s="18"/>
      <c r="O12" s="18"/>
      <c r="P12" s="20"/>
      <c r="Q12" s="20"/>
      <c r="S12" s="50"/>
      <c r="T12" s="51"/>
      <c r="U12" s="51"/>
      <c r="V12" s="52"/>
      <c r="W12" s="61"/>
      <c r="X12" s="62"/>
      <c r="Y12" s="62"/>
      <c r="Z12" s="53"/>
    </row>
    <row r="13" spans="1:32" s="15" customFormat="1" ht="15" customHeight="1">
      <c r="A13" s="48"/>
      <c r="B13" s="39" t="s">
        <v>17</v>
      </c>
      <c r="C13" s="21"/>
      <c r="D13" s="21"/>
      <c r="E13" s="22"/>
      <c r="F13" s="41"/>
      <c r="G13" s="42" t="s">
        <v>46</v>
      </c>
      <c r="H13" s="23"/>
      <c r="I13" s="24"/>
      <c r="J13" s="28">
        <f>ROUND(1-J10/(1*J11)/(1+J11*J12/100),2)</f>
        <v>0.28000000000000003</v>
      </c>
      <c r="K13" s="43" t="s">
        <v>86</v>
      </c>
      <c r="L13" s="58"/>
      <c r="M13" s="19"/>
      <c r="N13" s="18"/>
      <c r="O13" s="18"/>
      <c r="P13" s="18"/>
      <c r="S13" s="54"/>
      <c r="T13" s="55"/>
      <c r="U13" s="55"/>
      <c r="V13" s="56"/>
      <c r="W13" s="63"/>
      <c r="X13" s="64"/>
      <c r="Y13" s="64"/>
      <c r="Z13" s="57"/>
    </row>
    <row r="14" spans="1:32" s="15" customFormat="1" ht="15" customHeight="1">
      <c r="A14" s="48"/>
      <c r="B14" s="13"/>
      <c r="C14" s="13"/>
      <c r="D14" s="14"/>
      <c r="F14" s="16"/>
      <c r="G14" s="17"/>
      <c r="H14" s="18"/>
      <c r="I14" s="19"/>
      <c r="J14" s="19"/>
      <c r="K14" s="19"/>
      <c r="L14" s="58"/>
      <c r="M14" s="19"/>
      <c r="N14" s="18"/>
      <c r="O14" s="18"/>
      <c r="W14" s="58"/>
      <c r="X14" s="58"/>
      <c r="Y14" s="58"/>
    </row>
    <row r="15" spans="1:32" s="15" customFormat="1" ht="15" customHeight="1">
      <c r="A15" s="29" t="s">
        <v>6</v>
      </c>
      <c r="B15" s="30" t="s">
        <v>7</v>
      </c>
      <c r="C15" s="30"/>
      <c r="D15" s="31" t="s">
        <v>10</v>
      </c>
      <c r="E15" s="29" t="s">
        <v>12</v>
      </c>
      <c r="F15" s="67" t="s">
        <v>13</v>
      </c>
      <c r="G15" s="68" t="s">
        <v>39</v>
      </c>
      <c r="H15" s="69" t="s">
        <v>15</v>
      </c>
      <c r="I15" s="76" t="s">
        <v>40</v>
      </c>
      <c r="J15" s="77" t="s">
        <v>41</v>
      </c>
      <c r="K15" s="77" t="s">
        <v>42</v>
      </c>
      <c r="L15" s="112" t="s">
        <v>43</v>
      </c>
      <c r="M15" s="77" t="s">
        <v>1</v>
      </c>
      <c r="N15" s="69" t="s">
        <v>18</v>
      </c>
      <c r="O15" s="32" t="s">
        <v>19</v>
      </c>
      <c r="P15" s="29" t="s">
        <v>21</v>
      </c>
      <c r="Q15" s="29" t="s">
        <v>24</v>
      </c>
      <c r="R15" s="29" t="s">
        <v>6</v>
      </c>
      <c r="S15" s="30" t="s">
        <v>7</v>
      </c>
      <c r="T15" s="30"/>
      <c r="U15" s="31" t="s">
        <v>10</v>
      </c>
      <c r="V15" s="29" t="s">
        <v>12</v>
      </c>
      <c r="W15" s="85" t="s">
        <v>15</v>
      </c>
      <c r="X15" s="86" t="s">
        <v>19</v>
      </c>
      <c r="Y15" s="86" t="s">
        <v>49</v>
      </c>
      <c r="Z15" s="87" t="s">
        <v>50</v>
      </c>
      <c r="AA15" s="94" t="s">
        <v>66</v>
      </c>
      <c r="AB15" s="95" t="s">
        <v>58</v>
      </c>
      <c r="AC15" s="87" t="s">
        <v>56</v>
      </c>
      <c r="AD15" s="83" t="s">
        <v>60</v>
      </c>
      <c r="AE15" s="83" t="s">
        <v>64</v>
      </c>
      <c r="AF15" s="83" t="s">
        <v>65</v>
      </c>
    </row>
    <row r="16" spans="1:32" s="15" customFormat="1" ht="15" customHeight="1">
      <c r="A16" s="33"/>
      <c r="B16" s="34" t="s">
        <v>8</v>
      </c>
      <c r="C16" s="34" t="s">
        <v>9</v>
      </c>
      <c r="D16" s="35" t="s">
        <v>11</v>
      </c>
      <c r="E16" s="33"/>
      <c r="F16" s="70" t="s">
        <v>14</v>
      </c>
      <c r="G16" s="71" t="s">
        <v>14</v>
      </c>
      <c r="H16" s="72" t="s">
        <v>11</v>
      </c>
      <c r="I16" s="78" t="s">
        <v>11</v>
      </c>
      <c r="J16" s="79" t="s">
        <v>16</v>
      </c>
      <c r="K16" s="79"/>
      <c r="L16" s="113"/>
      <c r="M16" s="79"/>
      <c r="N16" s="72" t="s">
        <v>20</v>
      </c>
      <c r="O16" s="36" t="s">
        <v>11</v>
      </c>
      <c r="P16" s="33"/>
      <c r="Q16" s="33"/>
      <c r="R16" s="33"/>
      <c r="S16" s="34" t="s">
        <v>8</v>
      </c>
      <c r="T16" s="34" t="s">
        <v>9</v>
      </c>
      <c r="U16" s="35" t="s">
        <v>11</v>
      </c>
      <c r="V16" s="33"/>
      <c r="W16" s="88" t="s">
        <v>11</v>
      </c>
      <c r="X16" s="89" t="s">
        <v>11</v>
      </c>
      <c r="Y16" s="89" t="s">
        <v>20</v>
      </c>
      <c r="Z16" s="90" t="s">
        <v>51</v>
      </c>
      <c r="AA16" s="96" t="s">
        <v>67</v>
      </c>
      <c r="AB16" s="97" t="s">
        <v>59</v>
      </c>
      <c r="AC16" s="90" t="s">
        <v>57</v>
      </c>
      <c r="AD16" s="84" t="s">
        <v>62</v>
      </c>
      <c r="AE16" s="84"/>
      <c r="AF16" s="84"/>
    </row>
    <row r="17" spans="1:32" ht="15" customHeight="1">
      <c r="A17" s="6">
        <v>5</v>
      </c>
      <c r="B17" s="8">
        <v>0</v>
      </c>
      <c r="C17" s="8">
        <v>200</v>
      </c>
      <c r="D17" s="7">
        <f>C17-B17</f>
        <v>200</v>
      </c>
      <c r="E17" s="6" t="s">
        <v>27</v>
      </c>
      <c r="F17" s="73">
        <v>0.3</v>
      </c>
      <c r="G17" s="74">
        <v>2</v>
      </c>
      <c r="H17" s="75">
        <v>23.4</v>
      </c>
      <c r="I17" s="91">
        <f>ROUND(H17*(1+(F17/G17)^2)^0.5,2)</f>
        <v>23.66</v>
      </c>
      <c r="J17" s="81">
        <f>ROUND(((F17/100)^2+(G17/100)^2)^0.5,3)</f>
        <v>0.02</v>
      </c>
      <c r="K17" s="92">
        <f>ROUND(J17*I17/O17,2)</f>
        <v>0.74</v>
      </c>
      <c r="L17" s="114">
        <f>ROUND(IF(K17&lt;3,0.00226668*K17^6-0.0315378*K17^5+0.179171*K17^4-0.534894*K17^3+0.900412*K17^2-0.873108*K17+0.571175,IF(K17&lt;7,0.221558*K17^-0.597175,0.07)),2)</f>
        <v>0.25</v>
      </c>
      <c r="M17" s="81">
        <f>ROUND(($J$13*I17^2)/($J$9*O17),3)</f>
        <v>0.33400000000000002</v>
      </c>
      <c r="N17" s="82">
        <f>ROUND(L17*M17*24,2)</f>
        <v>2</v>
      </c>
      <c r="O17" s="12">
        <v>0.63749194167022738</v>
      </c>
      <c r="P17" s="6"/>
      <c r="Q17" s="6"/>
      <c r="R17" s="6">
        <f>A17</f>
        <v>5</v>
      </c>
      <c r="S17" s="8">
        <f t="shared" ref="S17:V17" si="0">B17</f>
        <v>0</v>
      </c>
      <c r="T17" s="8">
        <f t="shared" si="0"/>
        <v>200</v>
      </c>
      <c r="U17" s="7">
        <f t="shared" si="0"/>
        <v>200</v>
      </c>
      <c r="V17" s="6" t="str">
        <f t="shared" si="0"/>
        <v>양양</v>
      </c>
      <c r="W17" s="91">
        <f>H17</f>
        <v>23.4</v>
      </c>
      <c r="X17" s="92">
        <f>O17</f>
        <v>0.63749194167022738</v>
      </c>
      <c r="Y17" s="92">
        <f>N17</f>
        <v>2</v>
      </c>
      <c r="Z17" s="93">
        <f>ROUND(24*W17*X17*$U$9*0.5*1/Y17,3)</f>
        <v>25.061</v>
      </c>
      <c r="AA17" s="98">
        <v>150</v>
      </c>
      <c r="AB17" s="99">
        <f>F17/1000</f>
        <v>2.9999999999999997E-4</v>
      </c>
      <c r="AC17" s="93">
        <f>ROUND((0.2693*10^-3)/$Y$7*AA17^(8/3)*(AB17)^0.5,3)</f>
        <v>246.90299999999999</v>
      </c>
      <c r="AD17" s="6">
        <f>ROUND(AC17/Z17,2)</f>
        <v>9.85</v>
      </c>
      <c r="AE17" s="6" t="str">
        <f>IF(AD17&gt;U17,"OK","NG")</f>
        <v>NG</v>
      </c>
      <c r="AF17" s="6"/>
    </row>
    <row r="18" spans="1:32" ht="15" customHeight="1">
      <c r="A18" s="6"/>
      <c r="B18" s="8">
        <v>5550</v>
      </c>
      <c r="C18" s="8">
        <v>5740</v>
      </c>
      <c r="D18" s="7">
        <f>C18-B18</f>
        <v>190</v>
      </c>
      <c r="E18" s="6" t="s">
        <v>27</v>
      </c>
      <c r="F18" s="73">
        <v>2</v>
      </c>
      <c r="G18" s="74">
        <v>2</v>
      </c>
      <c r="H18" s="75">
        <f>23.4/2</f>
        <v>11.7</v>
      </c>
      <c r="I18" s="91">
        <f>ROUND(H18*(1+(F18/G18)^2)^0.5,2)</f>
        <v>16.55</v>
      </c>
      <c r="J18" s="81">
        <f>ROUND(((F18/100)^2+(G18/100)^2)^0.5,3)</f>
        <v>2.8000000000000001E-2</v>
      </c>
      <c r="K18" s="92">
        <f>ROUND(J18*I18/O18,2)</f>
        <v>3.38</v>
      </c>
      <c r="L18" s="114">
        <f>ROUND(IF(K18&lt;3,0.00226668*K18^6-0.0315378*K18^5+0.179171*K18^4-0.534894*K18^3+0.900412*K18^2-0.873108*K18+0.571175,IF(K18&lt;7,0.221558*K18^-0.597175,0.07)),2)</f>
        <v>0.11</v>
      </c>
      <c r="M18" s="81">
        <f>ROUND(($J$13*I18^2)/($J$9*O18),3)</f>
        <v>0.75900000000000001</v>
      </c>
      <c r="N18" s="82">
        <f>ROUND(L18*M18*24,2)</f>
        <v>2</v>
      </c>
      <c r="O18" s="12">
        <v>0.13725000000000001</v>
      </c>
      <c r="P18" s="6"/>
      <c r="Q18" s="6"/>
      <c r="R18" s="6">
        <f>A18</f>
        <v>0</v>
      </c>
      <c r="S18" s="8">
        <f t="shared" ref="S18" si="1">B18</f>
        <v>5550</v>
      </c>
      <c r="T18" s="8">
        <f t="shared" ref="T18" si="2">C18</f>
        <v>5740</v>
      </c>
      <c r="U18" s="7">
        <f t="shared" ref="U18" si="3">D18</f>
        <v>190</v>
      </c>
      <c r="V18" s="6" t="str">
        <f t="shared" ref="V18" si="4">E18</f>
        <v>양양</v>
      </c>
      <c r="W18" s="91">
        <f>H18</f>
        <v>11.7</v>
      </c>
      <c r="X18" s="92">
        <f>O18</f>
        <v>0.13725000000000001</v>
      </c>
      <c r="Y18" s="92">
        <f>N18</f>
        <v>2</v>
      </c>
      <c r="Z18" s="93">
        <f>ROUND(24*W18*X18*$U$9*0.5*1/Y18,3)</f>
        <v>2.698</v>
      </c>
      <c r="AA18" s="98">
        <v>150</v>
      </c>
      <c r="AB18" s="99">
        <f>F18/1000</f>
        <v>2E-3</v>
      </c>
      <c r="AC18" s="93">
        <f>ROUND((0.2693*10^-3)/$Y$7*AA18^(8/3)*(AB18)^0.5,3)</f>
        <v>637.5</v>
      </c>
      <c r="AD18" s="6">
        <f>ROUND(AC18/Z18,2)</f>
        <v>236.29</v>
      </c>
      <c r="AE18" s="6" t="str">
        <f>IF(AD18&gt;U18,"OK","NG")</f>
        <v>OK</v>
      </c>
      <c r="AF18" s="6"/>
    </row>
    <row r="19" spans="1:32" ht="15" customHeight="1">
      <c r="A19" s="6"/>
      <c r="B19" s="8"/>
      <c r="C19" s="8"/>
      <c r="D19" s="7"/>
      <c r="E19" s="6"/>
      <c r="F19" s="73"/>
      <c r="G19" s="74"/>
      <c r="H19" s="75"/>
      <c r="I19" s="80"/>
      <c r="J19" s="81"/>
      <c r="K19" s="81"/>
      <c r="L19" s="114"/>
      <c r="M19" s="81"/>
      <c r="N19" s="82"/>
      <c r="O19" s="12"/>
      <c r="P19" s="6"/>
      <c r="Q19" s="6"/>
      <c r="R19" s="6"/>
      <c r="S19" s="8"/>
      <c r="T19" s="8"/>
      <c r="U19" s="7"/>
      <c r="V19" s="6"/>
      <c r="W19" s="91"/>
      <c r="X19" s="92"/>
      <c r="Y19" s="92"/>
      <c r="Z19" s="93"/>
      <c r="AA19" s="98"/>
      <c r="AB19" s="100"/>
      <c r="AC19" s="93"/>
      <c r="AD19" s="6"/>
      <c r="AE19" s="6"/>
      <c r="AF19" s="6"/>
    </row>
    <row r="20" spans="1:32" ht="15" customHeight="1">
      <c r="A20" s="6"/>
      <c r="B20" s="8"/>
      <c r="C20" s="8"/>
      <c r="D20" s="7"/>
      <c r="E20" s="6"/>
      <c r="F20" s="73"/>
      <c r="G20" s="74"/>
      <c r="H20" s="75"/>
      <c r="I20" s="80"/>
      <c r="J20" s="81"/>
      <c r="K20" s="81"/>
      <c r="L20" s="114"/>
      <c r="M20" s="81"/>
      <c r="N20" s="82"/>
      <c r="O20" s="12"/>
      <c r="P20" s="6"/>
      <c r="Q20" s="6"/>
      <c r="R20" s="6"/>
      <c r="S20" s="8"/>
      <c r="T20" s="8"/>
      <c r="U20" s="7"/>
      <c r="V20" s="6"/>
      <c r="W20" s="91"/>
      <c r="X20" s="92"/>
      <c r="Y20" s="92"/>
      <c r="Z20" s="93"/>
      <c r="AA20" s="98"/>
      <c r="AB20" s="100"/>
      <c r="AC20" s="93"/>
      <c r="AD20" s="6"/>
      <c r="AE20" s="6"/>
      <c r="AF20" s="6"/>
    </row>
    <row r="21" spans="1:32" ht="15" customHeight="1">
      <c r="A21" s="6"/>
      <c r="B21" s="8"/>
      <c r="C21" s="8"/>
      <c r="D21" s="7"/>
      <c r="E21" s="6"/>
      <c r="F21" s="73"/>
      <c r="G21" s="74"/>
      <c r="H21" s="75"/>
      <c r="I21" s="80"/>
      <c r="J21" s="81"/>
      <c r="K21" s="81"/>
      <c r="L21" s="114"/>
      <c r="M21" s="81"/>
      <c r="N21" s="82"/>
      <c r="O21" s="12"/>
      <c r="P21" s="6"/>
      <c r="Q21" s="6"/>
      <c r="R21" s="6"/>
      <c r="S21" s="8"/>
      <c r="T21" s="8"/>
      <c r="U21" s="7"/>
      <c r="V21" s="6"/>
      <c r="W21" s="91"/>
      <c r="X21" s="92"/>
      <c r="Y21" s="92"/>
      <c r="Z21" s="93"/>
      <c r="AA21" s="98"/>
      <c r="AB21" s="100"/>
      <c r="AC21" s="93"/>
      <c r="AD21" s="6"/>
      <c r="AE21" s="6"/>
      <c r="AF21" s="6"/>
    </row>
    <row r="22" spans="1:32" ht="15" customHeight="1">
      <c r="A22" s="6"/>
      <c r="B22" s="8"/>
      <c r="C22" s="8"/>
      <c r="D22" s="7"/>
      <c r="E22" s="6"/>
      <c r="F22" s="73"/>
      <c r="G22" s="74"/>
      <c r="H22" s="75"/>
      <c r="I22" s="80"/>
      <c r="J22" s="81"/>
      <c r="K22" s="81"/>
      <c r="L22" s="114"/>
      <c r="M22" s="81"/>
      <c r="N22" s="82"/>
      <c r="O22" s="12"/>
      <c r="P22" s="6"/>
      <c r="Q22" s="6"/>
      <c r="R22" s="6"/>
      <c r="S22" s="8"/>
      <c r="T22" s="8"/>
      <c r="U22" s="7"/>
      <c r="V22" s="6"/>
      <c r="W22" s="91"/>
      <c r="X22" s="92"/>
      <c r="Y22" s="92"/>
      <c r="Z22" s="93"/>
      <c r="AA22" s="98"/>
      <c r="AB22" s="100"/>
      <c r="AC22" s="93"/>
      <c r="AD22" s="6"/>
      <c r="AE22" s="6"/>
      <c r="AF22" s="6"/>
    </row>
    <row r="23" spans="1:32" ht="15" customHeight="1">
      <c r="A23" s="6"/>
      <c r="B23" s="8"/>
      <c r="C23" s="8"/>
      <c r="D23" s="7"/>
      <c r="E23" s="6"/>
      <c r="F23" s="73"/>
      <c r="G23" s="74"/>
      <c r="H23" s="75"/>
      <c r="I23" s="80"/>
      <c r="J23" s="81"/>
      <c r="K23" s="81"/>
      <c r="L23" s="114"/>
      <c r="M23" s="81"/>
      <c r="N23" s="82"/>
      <c r="O23" s="12"/>
      <c r="P23" s="6"/>
      <c r="Q23" s="6"/>
      <c r="R23" s="6"/>
      <c r="S23" s="8"/>
      <c r="T23" s="8"/>
      <c r="U23" s="7"/>
      <c r="V23" s="6"/>
      <c r="W23" s="91"/>
      <c r="X23" s="92"/>
      <c r="Y23" s="92"/>
      <c r="Z23" s="93"/>
      <c r="AA23" s="98"/>
      <c r="AB23" s="100"/>
      <c r="AC23" s="93"/>
      <c r="AD23" s="6"/>
      <c r="AE23" s="6"/>
      <c r="AF23" s="6"/>
    </row>
    <row r="24" spans="1:32" ht="15" customHeight="1">
      <c r="A24" s="6"/>
      <c r="B24" s="8"/>
      <c r="C24" s="8"/>
      <c r="D24" s="7"/>
      <c r="E24" s="6"/>
      <c r="F24" s="73"/>
      <c r="G24" s="74"/>
      <c r="H24" s="75"/>
      <c r="I24" s="80"/>
      <c r="J24" s="81"/>
      <c r="K24" s="81"/>
      <c r="L24" s="114"/>
      <c r="M24" s="81"/>
      <c r="N24" s="82"/>
      <c r="O24" s="12"/>
      <c r="P24" s="6"/>
      <c r="Q24" s="6"/>
      <c r="R24" s="6"/>
      <c r="S24" s="8"/>
      <c r="T24" s="8"/>
      <c r="U24" s="7"/>
      <c r="V24" s="6"/>
      <c r="W24" s="91"/>
      <c r="X24" s="92"/>
      <c r="Y24" s="92"/>
      <c r="Z24" s="93"/>
      <c r="AA24" s="98"/>
      <c r="AB24" s="100"/>
      <c r="AC24" s="93"/>
      <c r="AD24" s="6"/>
      <c r="AE24" s="6"/>
      <c r="AF24" s="6"/>
    </row>
    <row r="25" spans="1:32" ht="15" customHeight="1">
      <c r="A25" s="6"/>
      <c r="B25" s="8"/>
      <c r="C25" s="8"/>
      <c r="D25" s="7"/>
      <c r="E25" s="6"/>
      <c r="F25" s="73"/>
      <c r="G25" s="74"/>
      <c r="H25" s="75"/>
      <c r="I25" s="80"/>
      <c r="J25" s="81"/>
      <c r="K25" s="81"/>
      <c r="L25" s="114"/>
      <c r="M25" s="81"/>
      <c r="N25" s="82"/>
      <c r="O25" s="12"/>
      <c r="P25" s="6"/>
      <c r="Q25" s="6"/>
      <c r="R25" s="6"/>
      <c r="S25" s="8"/>
      <c r="T25" s="8"/>
      <c r="U25" s="7"/>
      <c r="V25" s="6"/>
      <c r="W25" s="91"/>
      <c r="X25" s="92"/>
      <c r="Y25" s="92"/>
      <c r="Z25" s="93"/>
      <c r="AA25" s="98"/>
      <c r="AB25" s="100"/>
      <c r="AC25" s="93"/>
      <c r="AD25" s="6"/>
      <c r="AE25" s="6"/>
      <c r="AF25" s="6"/>
    </row>
    <row r="26" spans="1:32" ht="15" customHeight="1">
      <c r="A26" s="6"/>
      <c r="B26" s="8"/>
      <c r="C26" s="8"/>
      <c r="D26" s="7"/>
      <c r="E26" s="6"/>
      <c r="F26" s="73"/>
      <c r="G26" s="74"/>
      <c r="H26" s="75"/>
      <c r="I26" s="80"/>
      <c r="J26" s="81"/>
      <c r="K26" s="81"/>
      <c r="L26" s="114"/>
      <c r="M26" s="81"/>
      <c r="N26" s="82"/>
      <c r="O26" s="12"/>
      <c r="P26" s="6"/>
      <c r="Q26" s="6"/>
      <c r="R26" s="6"/>
      <c r="S26" s="8"/>
      <c r="T26" s="8"/>
      <c r="U26" s="7"/>
      <c r="V26" s="6"/>
      <c r="W26" s="91"/>
      <c r="X26" s="92"/>
      <c r="Y26" s="92"/>
      <c r="Z26" s="93"/>
      <c r="AA26" s="98"/>
      <c r="AB26" s="100"/>
      <c r="AC26" s="93"/>
      <c r="AD26" s="6"/>
      <c r="AE26" s="6"/>
      <c r="AF26" s="6"/>
    </row>
    <row r="27" spans="1:32" ht="15" customHeight="1">
      <c r="A27" s="6"/>
      <c r="B27" s="8"/>
      <c r="C27" s="8"/>
      <c r="D27" s="7"/>
      <c r="E27" s="6"/>
      <c r="F27" s="73"/>
      <c r="G27" s="74"/>
      <c r="H27" s="75"/>
      <c r="I27" s="80"/>
      <c r="J27" s="81"/>
      <c r="K27" s="81"/>
      <c r="L27" s="114"/>
      <c r="M27" s="81"/>
      <c r="N27" s="82"/>
      <c r="O27" s="12"/>
      <c r="P27" s="6"/>
      <c r="Q27" s="6"/>
      <c r="R27" s="6"/>
      <c r="S27" s="8"/>
      <c r="T27" s="8"/>
      <c r="U27" s="7"/>
      <c r="V27" s="6"/>
      <c r="W27" s="91"/>
      <c r="X27" s="92"/>
      <c r="Y27" s="92"/>
      <c r="Z27" s="93"/>
      <c r="AA27" s="98"/>
      <c r="AB27" s="100"/>
      <c r="AC27" s="93"/>
      <c r="AD27" s="6"/>
      <c r="AE27" s="6"/>
      <c r="AF27" s="6"/>
    </row>
    <row r="28" spans="1:32" ht="15" customHeight="1">
      <c r="A28" s="6"/>
      <c r="B28" s="8"/>
      <c r="C28" s="8"/>
      <c r="D28" s="7"/>
      <c r="E28" s="6"/>
      <c r="F28" s="73"/>
      <c r="G28" s="74"/>
      <c r="H28" s="75"/>
      <c r="I28" s="80"/>
      <c r="J28" s="81"/>
      <c r="K28" s="81"/>
      <c r="L28" s="114"/>
      <c r="M28" s="81"/>
      <c r="N28" s="82"/>
      <c r="O28" s="12"/>
      <c r="P28" s="6"/>
      <c r="Q28" s="6"/>
      <c r="R28" s="6"/>
      <c r="S28" s="8"/>
      <c r="T28" s="8"/>
      <c r="U28" s="7"/>
      <c r="V28" s="6"/>
      <c r="W28" s="91"/>
      <c r="X28" s="92"/>
      <c r="Y28" s="92"/>
      <c r="Z28" s="93"/>
      <c r="AA28" s="98"/>
      <c r="AB28" s="100"/>
      <c r="AC28" s="93"/>
      <c r="AD28" s="6"/>
      <c r="AE28" s="6"/>
      <c r="AF28" s="6"/>
    </row>
    <row r="29" spans="1:32" ht="15" customHeight="1">
      <c r="A29" s="6"/>
      <c r="B29" s="8"/>
      <c r="C29" s="8"/>
      <c r="D29" s="7"/>
      <c r="E29" s="6"/>
      <c r="F29" s="73"/>
      <c r="G29" s="74"/>
      <c r="H29" s="75"/>
      <c r="I29" s="80"/>
      <c r="J29" s="81"/>
      <c r="K29" s="81"/>
      <c r="L29" s="114"/>
      <c r="M29" s="81"/>
      <c r="N29" s="82"/>
      <c r="O29" s="12"/>
      <c r="P29" s="6"/>
      <c r="Q29" s="6"/>
      <c r="R29" s="6"/>
      <c r="S29" s="8"/>
      <c r="T29" s="8"/>
      <c r="U29" s="7"/>
      <c r="V29" s="6"/>
      <c r="W29" s="91"/>
      <c r="X29" s="92"/>
      <c r="Y29" s="92"/>
      <c r="Z29" s="93"/>
      <c r="AA29" s="98"/>
      <c r="AB29" s="100"/>
      <c r="AC29" s="93"/>
      <c r="AD29" s="6"/>
      <c r="AE29" s="6"/>
      <c r="AF29" s="6"/>
    </row>
    <row r="30" spans="1:32" ht="15" customHeight="1">
      <c r="A30" s="6"/>
      <c r="B30" s="8"/>
      <c r="C30" s="8"/>
      <c r="D30" s="7"/>
      <c r="E30" s="6"/>
      <c r="F30" s="73"/>
      <c r="G30" s="74"/>
      <c r="H30" s="75"/>
      <c r="I30" s="80"/>
      <c r="J30" s="81"/>
      <c r="K30" s="81"/>
      <c r="L30" s="114"/>
      <c r="M30" s="81"/>
      <c r="N30" s="82"/>
      <c r="O30" s="12"/>
      <c r="P30" s="6"/>
      <c r="Q30" s="6"/>
      <c r="R30" s="6"/>
      <c r="S30" s="8"/>
      <c r="T30" s="8"/>
      <c r="U30" s="7"/>
      <c r="V30" s="6"/>
      <c r="W30" s="91"/>
      <c r="X30" s="92"/>
      <c r="Y30" s="92"/>
      <c r="Z30" s="93"/>
      <c r="AA30" s="98"/>
      <c r="AB30" s="100"/>
      <c r="AC30" s="93"/>
      <c r="AD30" s="6"/>
      <c r="AE30" s="6"/>
      <c r="AF30" s="6"/>
    </row>
    <row r="31" spans="1:32" ht="15" customHeight="1">
      <c r="A31" s="6"/>
      <c r="B31" s="8"/>
      <c r="C31" s="8"/>
      <c r="D31" s="7"/>
      <c r="E31" s="6"/>
      <c r="F31" s="73"/>
      <c r="G31" s="74"/>
      <c r="H31" s="75"/>
      <c r="I31" s="80"/>
      <c r="J31" s="81"/>
      <c r="K31" s="81"/>
      <c r="L31" s="114"/>
      <c r="M31" s="81"/>
      <c r="N31" s="82"/>
      <c r="O31" s="12"/>
      <c r="P31" s="6"/>
      <c r="Q31" s="6"/>
      <c r="R31" s="6"/>
      <c r="S31" s="8"/>
      <c r="T31" s="8"/>
      <c r="U31" s="7"/>
      <c r="V31" s="6"/>
      <c r="W31" s="91"/>
      <c r="X31" s="92"/>
      <c r="Y31" s="92"/>
      <c r="Z31" s="93"/>
      <c r="AA31" s="98"/>
      <c r="AB31" s="100"/>
      <c r="AC31" s="93"/>
      <c r="AD31" s="6"/>
      <c r="AE31" s="6"/>
      <c r="AF31" s="6"/>
    </row>
    <row r="32" spans="1:32" ht="15" customHeight="1">
      <c r="A32" s="6"/>
      <c r="B32" s="8"/>
      <c r="C32" s="8"/>
      <c r="D32" s="7"/>
      <c r="E32" s="6"/>
      <c r="F32" s="73"/>
      <c r="G32" s="74"/>
      <c r="H32" s="75"/>
      <c r="I32" s="80"/>
      <c r="J32" s="81"/>
      <c r="K32" s="81"/>
      <c r="L32" s="114"/>
      <c r="M32" s="81"/>
      <c r="N32" s="82"/>
      <c r="O32" s="12"/>
      <c r="P32" s="6"/>
      <c r="Q32" s="6"/>
      <c r="R32" s="6"/>
      <c r="S32" s="8"/>
      <c r="T32" s="8"/>
      <c r="U32" s="7"/>
      <c r="V32" s="6"/>
      <c r="W32" s="91"/>
      <c r="X32" s="92"/>
      <c r="Y32" s="92"/>
      <c r="Z32" s="93"/>
      <c r="AA32" s="98"/>
      <c r="AB32" s="100"/>
      <c r="AC32" s="93"/>
      <c r="AD32" s="6"/>
      <c r="AE32" s="6"/>
      <c r="AF32" s="6"/>
    </row>
    <row r="33" spans="1:32" ht="15" customHeight="1">
      <c r="A33" s="6"/>
      <c r="B33" s="8"/>
      <c r="C33" s="8"/>
      <c r="D33" s="7"/>
      <c r="E33" s="6"/>
      <c r="F33" s="73"/>
      <c r="G33" s="74"/>
      <c r="H33" s="75"/>
      <c r="I33" s="80"/>
      <c r="J33" s="81"/>
      <c r="K33" s="81"/>
      <c r="L33" s="114"/>
      <c r="M33" s="81"/>
      <c r="N33" s="82"/>
      <c r="O33" s="12"/>
      <c r="P33" s="6"/>
      <c r="Q33" s="6"/>
      <c r="R33" s="6"/>
      <c r="S33" s="8"/>
      <c r="T33" s="8"/>
      <c r="U33" s="7"/>
      <c r="V33" s="6"/>
      <c r="W33" s="91"/>
      <c r="X33" s="92"/>
      <c r="Y33" s="92"/>
      <c r="Z33" s="93"/>
      <c r="AA33" s="98"/>
      <c r="AB33" s="100"/>
      <c r="AC33" s="93"/>
      <c r="AD33" s="6"/>
      <c r="AE33" s="6"/>
      <c r="AF33" s="6"/>
    </row>
    <row r="34" spans="1:32" ht="15" customHeight="1">
      <c r="A34" s="6"/>
      <c r="B34" s="8"/>
      <c r="C34" s="8"/>
      <c r="D34" s="7"/>
      <c r="E34" s="6"/>
      <c r="F34" s="73"/>
      <c r="G34" s="74"/>
      <c r="H34" s="75"/>
      <c r="I34" s="80"/>
      <c r="J34" s="81"/>
      <c r="K34" s="81"/>
      <c r="L34" s="114"/>
      <c r="M34" s="81"/>
      <c r="N34" s="82"/>
      <c r="O34" s="12"/>
      <c r="P34" s="6"/>
      <c r="Q34" s="6"/>
      <c r="R34" s="6"/>
      <c r="S34" s="8"/>
      <c r="T34" s="8"/>
      <c r="U34" s="7"/>
      <c r="V34" s="6"/>
      <c r="W34" s="91"/>
      <c r="X34" s="92"/>
      <c r="Y34" s="92"/>
      <c r="Z34" s="93"/>
      <c r="AA34" s="98"/>
      <c r="AB34" s="100"/>
      <c r="AC34" s="93"/>
      <c r="AD34" s="6"/>
      <c r="AE34" s="6"/>
      <c r="AF34" s="6"/>
    </row>
    <row r="35" spans="1:32" ht="15" customHeight="1">
      <c r="A35" s="6"/>
      <c r="B35" s="8"/>
      <c r="C35" s="8"/>
      <c r="D35" s="7"/>
      <c r="E35" s="6"/>
      <c r="F35" s="73"/>
      <c r="G35" s="74"/>
      <c r="H35" s="75"/>
      <c r="I35" s="80"/>
      <c r="J35" s="81"/>
      <c r="K35" s="81"/>
      <c r="L35" s="114"/>
      <c r="M35" s="81"/>
      <c r="N35" s="82"/>
      <c r="O35" s="12"/>
      <c r="P35" s="6"/>
      <c r="Q35" s="6"/>
      <c r="R35" s="6"/>
      <c r="S35" s="8"/>
      <c r="T35" s="8"/>
      <c r="U35" s="7"/>
      <c r="V35" s="6"/>
      <c r="W35" s="91"/>
      <c r="X35" s="92"/>
      <c r="Y35" s="92"/>
      <c r="Z35" s="93"/>
      <c r="AA35" s="98"/>
      <c r="AB35" s="100"/>
      <c r="AC35" s="93"/>
      <c r="AD35" s="6"/>
      <c r="AE35" s="6"/>
      <c r="AF35" s="6"/>
    </row>
    <row r="36" spans="1:32" ht="15" customHeight="1">
      <c r="A36" s="6"/>
      <c r="B36" s="8"/>
      <c r="C36" s="8"/>
      <c r="D36" s="7"/>
      <c r="E36" s="6"/>
      <c r="F36" s="73"/>
      <c r="G36" s="74"/>
      <c r="H36" s="75"/>
      <c r="I36" s="80"/>
      <c r="J36" s="81"/>
      <c r="K36" s="81"/>
      <c r="L36" s="114"/>
      <c r="M36" s="81"/>
      <c r="N36" s="82"/>
      <c r="O36" s="12"/>
      <c r="P36" s="6"/>
      <c r="Q36" s="6"/>
      <c r="R36" s="6"/>
      <c r="S36" s="8"/>
      <c r="T36" s="8"/>
      <c r="U36" s="7"/>
      <c r="V36" s="6"/>
      <c r="W36" s="91"/>
      <c r="X36" s="92"/>
      <c r="Y36" s="92"/>
      <c r="Z36" s="93"/>
      <c r="AA36" s="98"/>
      <c r="AB36" s="100"/>
      <c r="AC36" s="93"/>
      <c r="AD36" s="6"/>
      <c r="AE36" s="6"/>
      <c r="AF36" s="6"/>
    </row>
    <row r="37" spans="1:32" ht="15" customHeight="1">
      <c r="A37" s="6"/>
      <c r="B37" s="8"/>
      <c r="C37" s="8"/>
      <c r="D37" s="7"/>
      <c r="E37" s="6"/>
      <c r="F37" s="73"/>
      <c r="G37" s="74"/>
      <c r="H37" s="75"/>
      <c r="I37" s="80"/>
      <c r="J37" s="81"/>
      <c r="K37" s="81"/>
      <c r="L37" s="114"/>
      <c r="M37" s="81"/>
      <c r="N37" s="82"/>
      <c r="O37" s="12"/>
      <c r="P37" s="6"/>
      <c r="Q37" s="6"/>
      <c r="R37" s="6"/>
      <c r="S37" s="8"/>
      <c r="T37" s="8"/>
      <c r="U37" s="7"/>
      <c r="V37" s="6"/>
      <c r="W37" s="91"/>
      <c r="X37" s="92"/>
      <c r="Y37" s="92"/>
      <c r="Z37" s="93"/>
      <c r="AA37" s="98"/>
      <c r="AB37" s="100"/>
      <c r="AC37" s="93"/>
      <c r="AD37" s="6"/>
      <c r="AE37" s="6"/>
      <c r="AF37" s="6"/>
    </row>
    <row r="38" spans="1:32" ht="15" customHeight="1">
      <c r="A38" s="6"/>
      <c r="B38" s="8"/>
      <c r="C38" s="8"/>
      <c r="D38" s="7"/>
      <c r="E38" s="6"/>
      <c r="F38" s="73"/>
      <c r="G38" s="74"/>
      <c r="H38" s="75"/>
      <c r="I38" s="80"/>
      <c r="J38" s="81"/>
      <c r="K38" s="81"/>
      <c r="L38" s="114"/>
      <c r="M38" s="81"/>
      <c r="N38" s="82"/>
      <c r="O38" s="12"/>
      <c r="P38" s="6"/>
      <c r="Q38" s="6"/>
      <c r="R38" s="6"/>
      <c r="S38" s="8"/>
      <c r="T38" s="8"/>
      <c r="U38" s="7"/>
      <c r="V38" s="6"/>
      <c r="W38" s="91"/>
      <c r="X38" s="92"/>
      <c r="Y38" s="92"/>
      <c r="Z38" s="93"/>
      <c r="AA38" s="98"/>
      <c r="AB38" s="100"/>
      <c r="AC38" s="93"/>
      <c r="AD38" s="6"/>
      <c r="AE38" s="6"/>
      <c r="AF38" s="6"/>
    </row>
    <row r="39" spans="1:32" ht="15" customHeight="1">
      <c r="A39" s="6"/>
      <c r="B39" s="8"/>
      <c r="C39" s="8"/>
      <c r="D39" s="7"/>
      <c r="E39" s="6"/>
      <c r="F39" s="73"/>
      <c r="G39" s="74"/>
      <c r="H39" s="75"/>
      <c r="I39" s="80"/>
      <c r="J39" s="81"/>
      <c r="K39" s="81"/>
      <c r="L39" s="114"/>
      <c r="M39" s="81"/>
      <c r="N39" s="82"/>
      <c r="O39" s="12"/>
      <c r="P39" s="6"/>
      <c r="Q39" s="6"/>
      <c r="R39" s="6"/>
      <c r="S39" s="8"/>
      <c r="T39" s="8"/>
      <c r="U39" s="7"/>
      <c r="V39" s="6"/>
      <c r="W39" s="91"/>
      <c r="X39" s="92"/>
      <c r="Y39" s="92"/>
      <c r="Z39" s="93"/>
      <c r="AA39" s="98"/>
      <c r="AB39" s="100"/>
      <c r="AC39" s="93"/>
      <c r="AD39" s="6"/>
      <c r="AE39" s="6"/>
      <c r="AF39" s="6"/>
    </row>
    <row r="40" spans="1:32" ht="15" customHeight="1">
      <c r="A40" s="6"/>
      <c r="B40" s="8"/>
      <c r="C40" s="8"/>
      <c r="D40" s="7"/>
      <c r="E40" s="6"/>
      <c r="F40" s="73"/>
      <c r="G40" s="74"/>
      <c r="H40" s="75"/>
      <c r="I40" s="80"/>
      <c r="J40" s="81"/>
      <c r="K40" s="81"/>
      <c r="L40" s="114"/>
      <c r="M40" s="81"/>
      <c r="N40" s="82"/>
      <c r="O40" s="12"/>
      <c r="P40" s="6"/>
      <c r="Q40" s="6"/>
      <c r="R40" s="6"/>
      <c r="S40" s="8"/>
      <c r="T40" s="8"/>
      <c r="U40" s="7"/>
      <c r="V40" s="6"/>
      <c r="W40" s="91"/>
      <c r="X40" s="92"/>
      <c r="Y40" s="92"/>
      <c r="Z40" s="93"/>
      <c r="AA40" s="98"/>
      <c r="AB40" s="100"/>
      <c r="AC40" s="93"/>
      <c r="AD40" s="6"/>
      <c r="AE40" s="6"/>
      <c r="AF40" s="6"/>
    </row>
    <row r="41" spans="1:32" ht="15" customHeight="1">
      <c r="A41" s="6"/>
      <c r="B41" s="8"/>
      <c r="C41" s="8"/>
      <c r="D41" s="7"/>
      <c r="E41" s="6"/>
      <c r="F41" s="73"/>
      <c r="G41" s="74"/>
      <c r="H41" s="75"/>
      <c r="I41" s="80"/>
      <c r="J41" s="81"/>
      <c r="K41" s="81"/>
      <c r="L41" s="114"/>
      <c r="M41" s="81"/>
      <c r="N41" s="82"/>
      <c r="O41" s="12"/>
      <c r="P41" s="6"/>
      <c r="Q41" s="6"/>
      <c r="R41" s="6"/>
      <c r="S41" s="8"/>
      <c r="T41" s="8"/>
      <c r="U41" s="7"/>
      <c r="V41" s="6"/>
      <c r="W41" s="91"/>
      <c r="X41" s="92"/>
      <c r="Y41" s="92"/>
      <c r="Z41" s="93"/>
      <c r="AA41" s="98"/>
      <c r="AB41" s="100"/>
      <c r="AC41" s="93"/>
      <c r="AD41" s="6"/>
      <c r="AE41" s="6"/>
      <c r="AF41" s="6"/>
    </row>
    <row r="42" spans="1:32" ht="15" customHeight="1">
      <c r="A42" s="6"/>
      <c r="B42" s="8"/>
      <c r="C42" s="8"/>
      <c r="D42" s="7"/>
      <c r="E42" s="6"/>
      <c r="F42" s="73"/>
      <c r="G42" s="74"/>
      <c r="H42" s="75"/>
      <c r="I42" s="80"/>
      <c r="J42" s="81"/>
      <c r="K42" s="81"/>
      <c r="L42" s="114"/>
      <c r="M42" s="81"/>
      <c r="N42" s="82"/>
      <c r="O42" s="12"/>
      <c r="P42" s="6"/>
      <c r="Q42" s="6"/>
      <c r="R42" s="6"/>
      <c r="S42" s="8"/>
      <c r="T42" s="8"/>
      <c r="U42" s="7"/>
      <c r="V42" s="6"/>
      <c r="W42" s="91"/>
      <c r="X42" s="92"/>
      <c r="Y42" s="92"/>
      <c r="Z42" s="93"/>
      <c r="AA42" s="98"/>
      <c r="AB42" s="100"/>
      <c r="AC42" s="93"/>
      <c r="AD42" s="6"/>
      <c r="AE42" s="6"/>
      <c r="AF42" s="6"/>
    </row>
    <row r="43" spans="1:32" ht="15" customHeight="1">
      <c r="A43" s="6"/>
      <c r="B43" s="8"/>
      <c r="C43" s="8"/>
      <c r="D43" s="7"/>
      <c r="E43" s="6"/>
      <c r="F43" s="73"/>
      <c r="G43" s="74"/>
      <c r="H43" s="75"/>
      <c r="I43" s="80"/>
      <c r="J43" s="81"/>
      <c r="K43" s="81"/>
      <c r="L43" s="114"/>
      <c r="M43" s="81"/>
      <c r="N43" s="82"/>
      <c r="O43" s="12"/>
      <c r="P43" s="6"/>
      <c r="Q43" s="6"/>
      <c r="R43" s="6"/>
      <c r="S43" s="8"/>
      <c r="T43" s="8"/>
      <c r="U43" s="7"/>
      <c r="V43" s="6"/>
      <c r="W43" s="91"/>
      <c r="X43" s="92"/>
      <c r="Y43" s="92"/>
      <c r="Z43" s="93"/>
      <c r="AA43" s="98"/>
      <c r="AB43" s="100"/>
      <c r="AC43" s="93"/>
      <c r="AD43" s="6"/>
      <c r="AE43" s="6"/>
      <c r="AF43" s="6"/>
    </row>
    <row r="44" spans="1:32" ht="15" customHeight="1">
      <c r="A44" s="6"/>
      <c r="B44" s="8"/>
      <c r="C44" s="8"/>
      <c r="D44" s="7"/>
      <c r="E44" s="6"/>
      <c r="F44" s="73"/>
      <c r="G44" s="74"/>
      <c r="H44" s="75"/>
      <c r="I44" s="80"/>
      <c r="J44" s="81"/>
      <c r="K44" s="81"/>
      <c r="L44" s="114"/>
      <c r="M44" s="81"/>
      <c r="N44" s="82"/>
      <c r="O44" s="12"/>
      <c r="P44" s="6"/>
      <c r="Q44" s="6"/>
      <c r="R44" s="6"/>
      <c r="S44" s="8"/>
      <c r="T44" s="8"/>
      <c r="U44" s="7"/>
      <c r="V44" s="6"/>
      <c r="W44" s="91"/>
      <c r="X44" s="92"/>
      <c r="Y44" s="92"/>
      <c r="Z44" s="93"/>
      <c r="AA44" s="98"/>
      <c r="AB44" s="100"/>
      <c r="AC44" s="93"/>
      <c r="AD44" s="6"/>
      <c r="AE44" s="6"/>
      <c r="AF44" s="6"/>
    </row>
    <row r="45" spans="1:32" ht="15" customHeight="1">
      <c r="A45" s="6"/>
      <c r="B45" s="8"/>
      <c r="C45" s="8"/>
      <c r="D45" s="7"/>
      <c r="E45" s="6"/>
      <c r="F45" s="73"/>
      <c r="G45" s="74"/>
      <c r="H45" s="75"/>
      <c r="I45" s="80"/>
      <c r="J45" s="81"/>
      <c r="K45" s="81"/>
      <c r="L45" s="114"/>
      <c r="M45" s="81"/>
      <c r="N45" s="82"/>
      <c r="O45" s="12"/>
      <c r="P45" s="6"/>
      <c r="Q45" s="6"/>
      <c r="R45" s="6"/>
      <c r="S45" s="8"/>
      <c r="T45" s="8"/>
      <c r="U45" s="7"/>
      <c r="V45" s="6"/>
      <c r="W45" s="91"/>
      <c r="X45" s="92"/>
      <c r="Y45" s="92"/>
      <c r="Z45" s="93"/>
      <c r="AA45" s="98"/>
      <c r="AB45" s="100"/>
      <c r="AC45" s="93"/>
      <c r="AD45" s="6"/>
      <c r="AE45" s="6"/>
      <c r="AF45" s="6"/>
    </row>
    <row r="46" spans="1:32" ht="15" customHeight="1">
      <c r="A46" s="6"/>
      <c r="B46" s="8"/>
      <c r="C46" s="8"/>
      <c r="D46" s="7"/>
      <c r="E46" s="6"/>
      <c r="F46" s="73"/>
      <c r="G46" s="74"/>
      <c r="H46" s="75"/>
      <c r="I46" s="80"/>
      <c r="J46" s="81"/>
      <c r="K46" s="81"/>
      <c r="L46" s="114"/>
      <c r="M46" s="81"/>
      <c r="N46" s="82"/>
      <c r="O46" s="12"/>
      <c r="P46" s="6"/>
      <c r="Q46" s="6"/>
      <c r="R46" s="6"/>
      <c r="S46" s="8"/>
      <c r="T46" s="8"/>
      <c r="U46" s="7"/>
      <c r="V46" s="6"/>
      <c r="W46" s="91"/>
      <c r="X46" s="92"/>
      <c r="Y46" s="92"/>
      <c r="Z46" s="93"/>
      <c r="AA46" s="98"/>
      <c r="AB46" s="100"/>
      <c r="AC46" s="93"/>
      <c r="AD46" s="6"/>
      <c r="AE46" s="6"/>
      <c r="AF46" s="6"/>
    </row>
    <row r="47" spans="1:32" ht="15" customHeight="1">
      <c r="A47" s="6"/>
      <c r="B47" s="8"/>
      <c r="C47" s="8"/>
      <c r="D47" s="7"/>
      <c r="E47" s="6"/>
      <c r="F47" s="73"/>
      <c r="G47" s="74"/>
      <c r="H47" s="75"/>
      <c r="I47" s="80"/>
      <c r="J47" s="81"/>
      <c r="K47" s="81"/>
      <c r="L47" s="114"/>
      <c r="M47" s="81"/>
      <c r="N47" s="82"/>
      <c r="O47" s="12"/>
      <c r="P47" s="6"/>
      <c r="Q47" s="6"/>
      <c r="R47" s="6"/>
      <c r="S47" s="8"/>
      <c r="T47" s="8"/>
      <c r="U47" s="7"/>
      <c r="V47" s="6"/>
      <c r="W47" s="91"/>
      <c r="X47" s="92"/>
      <c r="Y47" s="92"/>
      <c r="Z47" s="93"/>
      <c r="AA47" s="98"/>
      <c r="AB47" s="100"/>
      <c r="AC47" s="93"/>
      <c r="AD47" s="6"/>
      <c r="AE47" s="6"/>
      <c r="AF47" s="6"/>
    </row>
    <row r="48" spans="1:32" ht="15" customHeight="1">
      <c r="A48" s="6"/>
      <c r="B48" s="8"/>
      <c r="C48" s="8"/>
      <c r="D48" s="7"/>
      <c r="E48" s="6"/>
      <c r="F48" s="73"/>
      <c r="G48" s="74"/>
      <c r="H48" s="75"/>
      <c r="I48" s="80"/>
      <c r="J48" s="81"/>
      <c r="K48" s="81"/>
      <c r="L48" s="114"/>
      <c r="M48" s="81"/>
      <c r="N48" s="82"/>
      <c r="O48" s="12"/>
      <c r="P48" s="6"/>
      <c r="Q48" s="6"/>
      <c r="R48" s="6"/>
      <c r="S48" s="8"/>
      <c r="T48" s="8"/>
      <c r="U48" s="7"/>
      <c r="V48" s="6"/>
      <c r="W48" s="91"/>
      <c r="X48" s="92"/>
      <c r="Y48" s="92"/>
      <c r="Z48" s="93"/>
      <c r="AA48" s="98"/>
      <c r="AB48" s="100"/>
      <c r="AC48" s="93"/>
      <c r="AD48" s="6"/>
      <c r="AE48" s="6"/>
      <c r="AF48" s="6"/>
    </row>
    <row r="49" spans="1:32" ht="15" customHeight="1">
      <c r="A49" s="6"/>
      <c r="B49" s="8"/>
      <c r="C49" s="8"/>
      <c r="D49" s="7"/>
      <c r="E49" s="6"/>
      <c r="F49" s="73"/>
      <c r="G49" s="74"/>
      <c r="H49" s="75"/>
      <c r="I49" s="80"/>
      <c r="J49" s="81"/>
      <c r="K49" s="81"/>
      <c r="L49" s="114"/>
      <c r="M49" s="81"/>
      <c r="N49" s="82"/>
      <c r="O49" s="12"/>
      <c r="P49" s="6"/>
      <c r="Q49" s="6"/>
      <c r="R49" s="6"/>
      <c r="S49" s="8"/>
      <c r="T49" s="8"/>
      <c r="U49" s="7"/>
      <c r="V49" s="6"/>
      <c r="W49" s="91"/>
      <c r="X49" s="92"/>
      <c r="Y49" s="92"/>
      <c r="Z49" s="93"/>
      <c r="AA49" s="98"/>
      <c r="AB49" s="100"/>
      <c r="AC49" s="93"/>
      <c r="AD49" s="6"/>
      <c r="AE49" s="6"/>
      <c r="AF49" s="6"/>
    </row>
    <row r="50" spans="1:32" ht="15" customHeight="1">
      <c r="A50" s="6"/>
      <c r="B50" s="8"/>
      <c r="C50" s="8"/>
      <c r="D50" s="7"/>
      <c r="E50" s="6"/>
      <c r="F50" s="73"/>
      <c r="G50" s="74"/>
      <c r="H50" s="75"/>
      <c r="I50" s="80"/>
      <c r="J50" s="81"/>
      <c r="K50" s="81"/>
      <c r="L50" s="114"/>
      <c r="M50" s="81"/>
      <c r="N50" s="82"/>
      <c r="O50" s="12"/>
      <c r="P50" s="6"/>
      <c r="Q50" s="6"/>
      <c r="R50" s="6"/>
      <c r="S50" s="8"/>
      <c r="T50" s="8"/>
      <c r="U50" s="7"/>
      <c r="V50" s="6"/>
      <c r="W50" s="91"/>
      <c r="X50" s="92"/>
      <c r="Y50" s="92"/>
      <c r="Z50" s="93"/>
      <c r="AA50" s="98"/>
      <c r="AB50" s="100"/>
      <c r="AC50" s="93"/>
      <c r="AD50" s="6"/>
      <c r="AE50" s="6"/>
      <c r="AF50" s="6"/>
    </row>
    <row r="51" spans="1:32" ht="15" customHeight="1">
      <c r="A51" s="6"/>
      <c r="B51" s="8"/>
      <c r="C51" s="8"/>
      <c r="D51" s="7"/>
      <c r="E51" s="6"/>
      <c r="F51" s="73"/>
      <c r="G51" s="74"/>
      <c r="H51" s="75"/>
      <c r="I51" s="80"/>
      <c r="J51" s="81"/>
      <c r="K51" s="81"/>
      <c r="L51" s="114"/>
      <c r="M51" s="81"/>
      <c r="N51" s="82"/>
      <c r="O51" s="12"/>
      <c r="P51" s="6"/>
      <c r="Q51" s="6"/>
      <c r="R51" s="6"/>
      <c r="S51" s="8"/>
      <c r="T51" s="8"/>
      <c r="U51" s="7"/>
      <c r="V51" s="6"/>
      <c r="W51" s="91"/>
      <c r="X51" s="92"/>
      <c r="Y51" s="92"/>
      <c r="Z51" s="93"/>
      <c r="AA51" s="98"/>
      <c r="AB51" s="100"/>
      <c r="AC51" s="93"/>
      <c r="AD51" s="6"/>
      <c r="AE51" s="6"/>
      <c r="AF51" s="6"/>
    </row>
    <row r="52" spans="1:32" ht="15" customHeight="1">
      <c r="A52" s="6"/>
      <c r="B52" s="8"/>
      <c r="C52" s="8"/>
      <c r="D52" s="7"/>
      <c r="E52" s="6"/>
      <c r="F52" s="73"/>
      <c r="G52" s="74"/>
      <c r="H52" s="75"/>
      <c r="I52" s="80"/>
      <c r="J52" s="81"/>
      <c r="K52" s="81"/>
      <c r="L52" s="114"/>
      <c r="M52" s="81"/>
      <c r="N52" s="82"/>
      <c r="O52" s="12"/>
      <c r="P52" s="6"/>
      <c r="Q52" s="6"/>
      <c r="R52" s="6"/>
      <c r="S52" s="8"/>
      <c r="T52" s="8"/>
      <c r="U52" s="7"/>
      <c r="V52" s="6"/>
      <c r="W52" s="91"/>
      <c r="X52" s="92"/>
      <c r="Y52" s="92"/>
      <c r="Z52" s="93"/>
      <c r="AA52" s="98"/>
      <c r="AB52" s="100"/>
      <c r="AC52" s="93"/>
      <c r="AD52" s="6"/>
      <c r="AE52" s="6"/>
      <c r="AF52" s="6"/>
    </row>
    <row r="53" spans="1:32" ht="15" customHeight="1">
      <c r="A53" s="6"/>
      <c r="B53" s="8"/>
      <c r="C53" s="8"/>
      <c r="D53" s="7"/>
      <c r="E53" s="6"/>
      <c r="F53" s="73"/>
      <c r="G53" s="74"/>
      <c r="H53" s="75"/>
      <c r="I53" s="80"/>
      <c r="J53" s="81"/>
      <c r="K53" s="81"/>
      <c r="L53" s="114"/>
      <c r="M53" s="81"/>
      <c r="N53" s="82"/>
      <c r="O53" s="12"/>
      <c r="P53" s="6"/>
      <c r="Q53" s="6"/>
      <c r="R53" s="6"/>
      <c r="S53" s="8"/>
      <c r="T53" s="8"/>
      <c r="U53" s="7"/>
      <c r="V53" s="6"/>
      <c r="W53" s="91"/>
      <c r="X53" s="92"/>
      <c r="Y53" s="92"/>
      <c r="Z53" s="93"/>
      <c r="AA53" s="98"/>
      <c r="AB53" s="100"/>
      <c r="AC53" s="93"/>
      <c r="AD53" s="6"/>
      <c r="AE53" s="6"/>
      <c r="AF53" s="6"/>
    </row>
    <row r="54" spans="1:32" ht="15" customHeight="1">
      <c r="A54" s="6"/>
      <c r="B54" s="8"/>
      <c r="C54" s="8"/>
      <c r="D54" s="7"/>
      <c r="E54" s="6"/>
      <c r="F54" s="73"/>
      <c r="G54" s="74"/>
      <c r="H54" s="75"/>
      <c r="I54" s="80"/>
      <c r="J54" s="81"/>
      <c r="K54" s="81"/>
      <c r="L54" s="114"/>
      <c r="M54" s="81"/>
      <c r="N54" s="82"/>
      <c r="O54" s="12"/>
      <c r="P54" s="6"/>
      <c r="Q54" s="6"/>
      <c r="R54" s="6"/>
      <c r="S54" s="8"/>
      <c r="T54" s="8"/>
      <c r="U54" s="7"/>
      <c r="V54" s="6"/>
      <c r="W54" s="91"/>
      <c r="X54" s="92"/>
      <c r="Y54" s="92"/>
      <c r="Z54" s="93"/>
      <c r="AA54" s="98"/>
      <c r="AB54" s="100"/>
      <c r="AC54" s="93"/>
      <c r="AD54" s="6"/>
      <c r="AE54" s="6"/>
      <c r="AF54" s="6"/>
    </row>
    <row r="55" spans="1:32" ht="15" customHeight="1">
      <c r="A55" s="6"/>
      <c r="B55" s="8"/>
      <c r="C55" s="8"/>
      <c r="D55" s="7"/>
      <c r="E55" s="6"/>
      <c r="F55" s="73"/>
      <c r="G55" s="74"/>
      <c r="H55" s="75"/>
      <c r="I55" s="80"/>
      <c r="J55" s="81"/>
      <c r="K55" s="81"/>
      <c r="L55" s="114"/>
      <c r="M55" s="81"/>
      <c r="N55" s="82"/>
      <c r="O55" s="12"/>
      <c r="P55" s="6"/>
      <c r="Q55" s="6"/>
      <c r="R55" s="6"/>
      <c r="S55" s="8"/>
      <c r="T55" s="8"/>
      <c r="U55" s="7"/>
      <c r="V55" s="6"/>
      <c r="W55" s="91"/>
      <c r="X55" s="92"/>
      <c r="Y55" s="92"/>
      <c r="Z55" s="93"/>
      <c r="AA55" s="98"/>
      <c r="AB55" s="100"/>
      <c r="AC55" s="93"/>
      <c r="AD55" s="6"/>
      <c r="AE55" s="6"/>
      <c r="AF55" s="6"/>
    </row>
    <row r="56" spans="1:32" ht="15" customHeight="1">
      <c r="A56" s="6"/>
      <c r="B56" s="8"/>
      <c r="C56" s="8"/>
      <c r="D56" s="7"/>
      <c r="E56" s="6"/>
      <c r="F56" s="73"/>
      <c r="G56" s="74"/>
      <c r="H56" s="75"/>
      <c r="I56" s="80"/>
      <c r="J56" s="81"/>
      <c r="K56" s="81"/>
      <c r="L56" s="114"/>
      <c r="M56" s="81"/>
      <c r="N56" s="82"/>
      <c r="O56" s="12"/>
      <c r="P56" s="6"/>
      <c r="Q56" s="6"/>
      <c r="R56" s="6"/>
      <c r="S56" s="8"/>
      <c r="T56" s="8"/>
      <c r="U56" s="7"/>
      <c r="V56" s="6"/>
      <c r="W56" s="91"/>
      <c r="X56" s="92"/>
      <c r="Y56" s="92"/>
      <c r="Z56" s="93"/>
      <c r="AA56" s="98"/>
      <c r="AB56" s="100"/>
      <c r="AC56" s="93"/>
      <c r="AD56" s="6"/>
      <c r="AE56" s="6"/>
      <c r="AF56" s="6"/>
    </row>
    <row r="57" spans="1:32" ht="15" customHeight="1">
      <c r="A57" s="6"/>
      <c r="B57" s="8"/>
      <c r="C57" s="8"/>
      <c r="D57" s="7"/>
      <c r="E57" s="6"/>
      <c r="F57" s="73"/>
      <c r="G57" s="74"/>
      <c r="H57" s="75"/>
      <c r="I57" s="80"/>
      <c r="J57" s="81"/>
      <c r="K57" s="81"/>
      <c r="L57" s="114"/>
      <c r="M57" s="81"/>
      <c r="N57" s="82"/>
      <c r="O57" s="12"/>
      <c r="P57" s="6"/>
      <c r="Q57" s="6"/>
      <c r="R57" s="6"/>
      <c r="S57" s="8"/>
      <c r="T57" s="8"/>
      <c r="U57" s="7"/>
      <c r="V57" s="6"/>
      <c r="W57" s="91"/>
      <c r="X57" s="92"/>
      <c r="Y57" s="92"/>
      <c r="Z57" s="93"/>
      <c r="AA57" s="98"/>
      <c r="AB57" s="100"/>
      <c r="AC57" s="93"/>
      <c r="AD57" s="6"/>
      <c r="AE57" s="6"/>
      <c r="AF57" s="6"/>
    </row>
    <row r="58" spans="1:32" ht="15" customHeight="1">
      <c r="A58" s="6"/>
      <c r="B58" s="8"/>
      <c r="C58" s="8"/>
      <c r="D58" s="7"/>
      <c r="E58" s="6"/>
      <c r="F58" s="73"/>
      <c r="G58" s="74"/>
      <c r="H58" s="75"/>
      <c r="I58" s="80"/>
      <c r="J58" s="81"/>
      <c r="K58" s="81"/>
      <c r="L58" s="114"/>
      <c r="M58" s="81"/>
      <c r="N58" s="82"/>
      <c r="O58" s="12"/>
      <c r="P58" s="6"/>
      <c r="Q58" s="6"/>
      <c r="R58" s="6"/>
      <c r="S58" s="8"/>
      <c r="T58" s="8"/>
      <c r="U58" s="7"/>
      <c r="V58" s="6"/>
      <c r="W58" s="91"/>
      <c r="X58" s="92"/>
      <c r="Y58" s="92"/>
      <c r="Z58" s="93"/>
      <c r="AA58" s="98"/>
      <c r="AB58" s="100"/>
      <c r="AC58" s="93"/>
      <c r="AD58" s="6"/>
      <c r="AE58" s="6"/>
      <c r="AF58" s="6"/>
    </row>
    <row r="59" spans="1:32" ht="15" customHeight="1">
      <c r="A59" s="6"/>
      <c r="B59" s="8"/>
      <c r="C59" s="8"/>
      <c r="D59" s="7"/>
      <c r="E59" s="6"/>
      <c r="F59" s="73"/>
      <c r="G59" s="74"/>
      <c r="H59" s="75"/>
      <c r="I59" s="80"/>
      <c r="J59" s="81"/>
      <c r="K59" s="81"/>
      <c r="L59" s="114"/>
      <c r="M59" s="81"/>
      <c r="N59" s="82"/>
      <c r="O59" s="12"/>
      <c r="P59" s="6"/>
      <c r="Q59" s="6"/>
      <c r="R59" s="6"/>
      <c r="S59" s="8"/>
      <c r="T59" s="8"/>
      <c r="U59" s="7"/>
      <c r="V59" s="6"/>
      <c r="W59" s="91"/>
      <c r="X59" s="92"/>
      <c r="Y59" s="92"/>
      <c r="Z59" s="93"/>
      <c r="AA59" s="98"/>
      <c r="AB59" s="100"/>
      <c r="AC59" s="93"/>
      <c r="AD59" s="6"/>
      <c r="AE59" s="6"/>
      <c r="AF59" s="6"/>
    </row>
    <row r="60" spans="1:32" ht="15" customHeight="1">
      <c r="A60" s="6"/>
      <c r="B60" s="8"/>
      <c r="C60" s="8"/>
      <c r="D60" s="7"/>
      <c r="E60" s="6"/>
      <c r="F60" s="73"/>
      <c r="G60" s="74"/>
      <c r="H60" s="75"/>
      <c r="I60" s="80"/>
      <c r="J60" s="81"/>
      <c r="K60" s="81"/>
      <c r="L60" s="114"/>
      <c r="M60" s="81"/>
      <c r="N60" s="82"/>
      <c r="O60" s="12"/>
      <c r="P60" s="6"/>
      <c r="Q60" s="6"/>
      <c r="R60" s="6"/>
      <c r="S60" s="8"/>
      <c r="T60" s="8"/>
      <c r="U60" s="7"/>
      <c r="V60" s="6"/>
      <c r="W60" s="91"/>
      <c r="X60" s="92"/>
      <c r="Y60" s="92"/>
      <c r="Z60" s="93"/>
      <c r="AA60" s="98"/>
      <c r="AB60" s="100"/>
      <c r="AC60" s="93"/>
      <c r="AD60" s="6"/>
      <c r="AE60" s="6"/>
      <c r="AF60" s="6"/>
    </row>
    <row r="61" spans="1:32" ht="15" customHeight="1">
      <c r="A61" s="6"/>
      <c r="B61" s="8"/>
      <c r="C61" s="8"/>
      <c r="D61" s="7"/>
      <c r="E61" s="6"/>
      <c r="F61" s="73"/>
      <c r="G61" s="74"/>
      <c r="H61" s="75"/>
      <c r="I61" s="80"/>
      <c r="J61" s="81"/>
      <c r="K61" s="81"/>
      <c r="L61" s="114"/>
      <c r="M61" s="81"/>
      <c r="N61" s="82"/>
      <c r="O61" s="12"/>
      <c r="P61" s="6"/>
      <c r="Q61" s="6"/>
      <c r="R61" s="6"/>
      <c r="S61" s="8"/>
      <c r="T61" s="8"/>
      <c r="U61" s="7"/>
      <c r="V61" s="6"/>
      <c r="W61" s="91"/>
      <c r="X61" s="92"/>
      <c r="Y61" s="92"/>
      <c r="Z61" s="93"/>
      <c r="AA61" s="98"/>
      <c r="AB61" s="100"/>
      <c r="AC61" s="93"/>
      <c r="AD61" s="6"/>
      <c r="AE61" s="6"/>
      <c r="AF61" s="6"/>
    </row>
    <row r="62" spans="1:32" ht="15" customHeight="1">
      <c r="A62" s="6"/>
      <c r="B62" s="8"/>
      <c r="C62" s="8"/>
      <c r="D62" s="7"/>
      <c r="E62" s="6"/>
      <c r="F62" s="73"/>
      <c r="G62" s="74"/>
      <c r="H62" s="75"/>
      <c r="I62" s="80"/>
      <c r="J62" s="81"/>
      <c r="K62" s="81"/>
      <c r="L62" s="114"/>
      <c r="M62" s="81"/>
      <c r="N62" s="82"/>
      <c r="O62" s="12"/>
      <c r="P62" s="6"/>
      <c r="Q62" s="6"/>
      <c r="R62" s="6"/>
      <c r="S62" s="8"/>
      <c r="T62" s="8"/>
      <c r="U62" s="7"/>
      <c r="V62" s="6"/>
      <c r="W62" s="91"/>
      <c r="X62" s="92"/>
      <c r="Y62" s="92"/>
      <c r="Z62" s="93"/>
      <c r="AA62" s="98"/>
      <c r="AB62" s="100"/>
      <c r="AC62" s="93"/>
      <c r="AD62" s="6"/>
      <c r="AE62" s="6"/>
      <c r="AF62" s="6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&amp;C&amp;"-,굵게"&amp;14필터층 두께 산정</oddHeader>
  </headerFooter>
  <drawing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  <oleObject progId="Equation.3" shapeId="1029" r:id="rId8"/>
    <oleObject progId="Equation.3" shapeId="1030" r:id="rId9"/>
    <oleObject progId="Equation.3" shapeId="1031" r:id="rId10"/>
    <oleObject progId="Equation.3" shapeId="1032" r:id="rId11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topLeftCell="A16" workbookViewId="0">
      <selection activeCell="F24" sqref="F24"/>
    </sheetView>
  </sheetViews>
  <sheetFormatPr defaultRowHeight="15" customHeight="1"/>
  <cols>
    <col min="1" max="1" width="7.625" style="1" customWidth="1"/>
    <col min="2" max="2" width="9" style="4"/>
    <col min="3" max="3" width="5.625" style="1" customWidth="1"/>
    <col min="4" max="4" width="7.75" style="1" customWidth="1"/>
    <col min="5" max="6" width="7.125" style="3" customWidth="1"/>
    <col min="7" max="7" width="9" style="116"/>
    <col min="8" max="8" width="29.375" style="1" customWidth="1"/>
    <col min="9" max="16384" width="9" style="1"/>
  </cols>
  <sheetData>
    <row r="1" spans="1:8" ht="20.100000000000001" customHeight="1">
      <c r="A1" s="6" t="s">
        <v>78</v>
      </c>
      <c r="B1" s="8" t="s">
        <v>79</v>
      </c>
      <c r="C1" s="6" t="s">
        <v>80</v>
      </c>
      <c r="D1" s="6" t="s">
        <v>81</v>
      </c>
      <c r="E1" s="117" t="s">
        <v>82</v>
      </c>
      <c r="F1" s="117" t="s">
        <v>83</v>
      </c>
      <c r="G1" s="118" t="s">
        <v>84</v>
      </c>
      <c r="H1" s="6" t="s">
        <v>85</v>
      </c>
    </row>
    <row r="2" spans="1:8" ht="15" customHeight="1">
      <c r="A2" s="119"/>
      <c r="B2" s="120">
        <v>0</v>
      </c>
      <c r="C2" s="119"/>
      <c r="D2" s="119"/>
      <c r="E2" s="121"/>
      <c r="F2" s="121"/>
      <c r="G2" s="122"/>
      <c r="H2" s="119"/>
    </row>
    <row r="3" spans="1:8" ht="15" customHeight="1">
      <c r="A3" s="123"/>
      <c r="B3" s="124"/>
      <c r="C3" s="123"/>
      <c r="D3" s="123"/>
      <c r="E3" s="125"/>
      <c r="F3" s="125"/>
      <c r="G3" s="126"/>
      <c r="H3" s="123"/>
    </row>
    <row r="4" spans="1:8" ht="15" customHeight="1">
      <c r="A4" s="123"/>
      <c r="B4" s="124"/>
      <c r="C4" s="123"/>
      <c r="D4" s="123"/>
      <c r="E4" s="125"/>
      <c r="F4" s="125"/>
      <c r="G4" s="126"/>
      <c r="H4" s="123"/>
    </row>
    <row r="5" spans="1:8" ht="15" customHeight="1">
      <c r="A5" s="123"/>
      <c r="B5" s="124"/>
      <c r="C5" s="123"/>
      <c r="D5" s="123"/>
      <c r="E5" s="125"/>
      <c r="F5" s="125"/>
      <c r="G5" s="126"/>
      <c r="H5" s="123"/>
    </row>
    <row r="6" spans="1:8" ht="15" customHeight="1">
      <c r="A6" s="123"/>
      <c r="B6" s="124"/>
      <c r="C6" s="123"/>
      <c r="D6" s="123"/>
      <c r="E6" s="125"/>
      <c r="F6" s="125"/>
      <c r="G6" s="126"/>
      <c r="H6" s="123"/>
    </row>
    <row r="7" spans="1:8" ht="15" customHeight="1">
      <c r="A7" s="123"/>
      <c r="B7" s="124"/>
      <c r="C7" s="123"/>
      <c r="D7" s="123"/>
      <c r="E7" s="125"/>
      <c r="F7" s="125"/>
      <c r="G7" s="126"/>
      <c r="H7" s="123"/>
    </row>
    <row r="8" spans="1:8" ht="15" customHeight="1">
      <c r="A8" s="123"/>
      <c r="B8" s="124"/>
      <c r="C8" s="123"/>
      <c r="D8" s="123"/>
      <c r="E8" s="125"/>
      <c r="F8" s="125"/>
      <c r="G8" s="126"/>
      <c r="H8" s="123"/>
    </row>
    <row r="9" spans="1:8" ht="15" customHeight="1">
      <c r="A9" s="123"/>
      <c r="B9" s="124"/>
      <c r="C9" s="123"/>
      <c r="D9" s="123"/>
      <c r="E9" s="125"/>
      <c r="F9" s="125"/>
      <c r="G9" s="126"/>
      <c r="H9" s="123"/>
    </row>
    <row r="10" spans="1:8" ht="15" customHeight="1">
      <c r="A10" s="123"/>
      <c r="B10" s="124"/>
      <c r="C10" s="123"/>
      <c r="D10" s="123"/>
      <c r="E10" s="125"/>
      <c r="F10" s="125"/>
      <c r="G10" s="126"/>
      <c r="H10" s="123"/>
    </row>
    <row r="11" spans="1:8" ht="15" customHeight="1">
      <c r="A11" s="123"/>
      <c r="B11" s="124"/>
      <c r="C11" s="123"/>
      <c r="D11" s="123"/>
      <c r="E11" s="125"/>
      <c r="F11" s="125"/>
      <c r="G11" s="126"/>
      <c r="H11" s="123"/>
    </row>
    <row r="12" spans="1:8" ht="15" customHeight="1">
      <c r="A12" s="123"/>
      <c r="B12" s="124"/>
      <c r="C12" s="123"/>
      <c r="D12" s="123"/>
      <c r="E12" s="125"/>
      <c r="F12" s="125"/>
      <c r="G12" s="126"/>
      <c r="H12" s="123"/>
    </row>
    <row r="13" spans="1:8" ht="15" customHeight="1">
      <c r="A13" s="123"/>
      <c r="B13" s="124"/>
      <c r="C13" s="123"/>
      <c r="D13" s="123"/>
      <c r="E13" s="125"/>
      <c r="F13" s="125"/>
      <c r="G13" s="126"/>
      <c r="H13" s="123"/>
    </row>
    <row r="14" spans="1:8" ht="15" customHeight="1">
      <c r="A14" s="123"/>
      <c r="B14" s="124"/>
      <c r="C14" s="123"/>
      <c r="D14" s="123"/>
      <c r="E14" s="125"/>
      <c r="F14" s="125"/>
      <c r="G14" s="126"/>
      <c r="H14" s="123"/>
    </row>
    <row r="15" spans="1:8" ht="15" customHeight="1">
      <c r="A15" s="123"/>
      <c r="B15" s="124"/>
      <c r="C15" s="123"/>
      <c r="D15" s="123"/>
      <c r="E15" s="125"/>
      <c r="F15" s="125"/>
      <c r="G15" s="126"/>
      <c r="H15" s="123"/>
    </row>
    <row r="16" spans="1:8" ht="15" customHeight="1">
      <c r="A16" s="123"/>
      <c r="B16" s="124"/>
      <c r="C16" s="123"/>
      <c r="D16" s="123"/>
      <c r="E16" s="125"/>
      <c r="F16" s="125"/>
      <c r="G16" s="126"/>
      <c r="H16" s="123"/>
    </row>
    <row r="17" spans="1:8" ht="15" customHeight="1">
      <c r="A17" s="123"/>
      <c r="B17" s="124"/>
      <c r="C17" s="123"/>
      <c r="D17" s="123"/>
      <c r="E17" s="125"/>
      <c r="F17" s="125"/>
      <c r="G17" s="126"/>
      <c r="H17" s="123"/>
    </row>
    <row r="18" spans="1:8" ht="15" customHeight="1">
      <c r="A18" s="123"/>
      <c r="B18" s="124"/>
      <c r="C18" s="123"/>
      <c r="D18" s="123"/>
      <c r="E18" s="125"/>
      <c r="F18" s="125"/>
      <c r="G18" s="126"/>
      <c r="H18" s="123"/>
    </row>
    <row r="19" spans="1:8" ht="15" customHeight="1">
      <c r="A19" s="123"/>
      <c r="B19" s="124"/>
      <c r="C19" s="123"/>
      <c r="D19" s="123"/>
      <c r="E19" s="125"/>
      <c r="F19" s="125"/>
      <c r="G19" s="126"/>
      <c r="H19" s="123"/>
    </row>
    <row r="20" spans="1:8" ht="15" customHeight="1">
      <c r="A20" s="123"/>
      <c r="B20" s="124"/>
      <c r="C20" s="123"/>
      <c r="D20" s="123"/>
      <c r="E20" s="125"/>
      <c r="F20" s="125"/>
      <c r="G20" s="126"/>
      <c r="H20" s="123"/>
    </row>
    <row r="21" spans="1:8" ht="15" customHeight="1">
      <c r="A21" s="123"/>
      <c r="B21" s="124"/>
      <c r="C21" s="123"/>
      <c r="D21" s="123"/>
      <c r="E21" s="125"/>
      <c r="F21" s="125"/>
      <c r="G21" s="126"/>
      <c r="H21" s="123"/>
    </row>
    <row r="22" spans="1:8" ht="15" customHeight="1">
      <c r="A22" s="123"/>
      <c r="B22" s="124"/>
      <c r="C22" s="123"/>
      <c r="D22" s="123"/>
      <c r="E22" s="125"/>
      <c r="F22" s="125"/>
      <c r="G22" s="126"/>
      <c r="H22" s="123"/>
    </row>
    <row r="23" spans="1:8" ht="15" customHeight="1">
      <c r="A23" s="123"/>
      <c r="B23" s="124"/>
      <c r="C23" s="123"/>
      <c r="D23" s="123"/>
      <c r="E23" s="125"/>
      <c r="F23" s="125"/>
      <c r="G23" s="126"/>
      <c r="H23" s="123"/>
    </row>
    <row r="24" spans="1:8" ht="15" customHeight="1">
      <c r="A24" s="123"/>
      <c r="B24" s="124"/>
      <c r="C24" s="123"/>
      <c r="D24" s="123"/>
      <c r="E24" s="125"/>
      <c r="F24" s="125"/>
      <c r="G24" s="126"/>
      <c r="H24" s="123"/>
    </row>
    <row r="25" spans="1:8" ht="15" customHeight="1">
      <c r="A25" s="123"/>
      <c r="B25" s="124"/>
      <c r="C25" s="123"/>
      <c r="D25" s="123"/>
      <c r="E25" s="125"/>
      <c r="F25" s="125"/>
      <c r="G25" s="126"/>
      <c r="H25" s="123"/>
    </row>
    <row r="26" spans="1:8" ht="15" customHeight="1">
      <c r="A26" s="123"/>
      <c r="B26" s="124"/>
      <c r="C26" s="123"/>
      <c r="D26" s="123"/>
      <c r="E26" s="125"/>
      <c r="F26" s="125"/>
      <c r="G26" s="126"/>
      <c r="H26" s="123"/>
    </row>
    <row r="27" spans="1:8" ht="15" customHeight="1">
      <c r="A27" s="123"/>
      <c r="B27" s="124"/>
      <c r="C27" s="123"/>
      <c r="D27" s="123"/>
      <c r="E27" s="125"/>
      <c r="F27" s="125"/>
      <c r="G27" s="126"/>
      <c r="H27" s="123"/>
    </row>
    <row r="28" spans="1:8" ht="15" customHeight="1">
      <c r="A28" s="123"/>
      <c r="B28" s="124"/>
      <c r="C28" s="123"/>
      <c r="D28" s="123"/>
      <c r="E28" s="125"/>
      <c r="F28" s="125"/>
      <c r="G28" s="126"/>
      <c r="H28" s="123"/>
    </row>
    <row r="29" spans="1:8" ht="15" customHeight="1">
      <c r="A29" s="123"/>
      <c r="B29" s="124"/>
      <c r="C29" s="123"/>
      <c r="D29" s="123"/>
      <c r="E29" s="125"/>
      <c r="F29" s="125"/>
      <c r="G29" s="126"/>
      <c r="H29" s="123"/>
    </row>
    <row r="30" spans="1:8" ht="15" customHeight="1">
      <c r="A30" s="123"/>
      <c r="B30" s="124"/>
      <c r="C30" s="123"/>
      <c r="D30" s="123"/>
      <c r="E30" s="125"/>
      <c r="F30" s="125"/>
      <c r="G30" s="126"/>
      <c r="H30" s="123"/>
    </row>
    <row r="31" spans="1:8" ht="15" customHeight="1">
      <c r="A31" s="123"/>
      <c r="B31" s="124"/>
      <c r="C31" s="123"/>
      <c r="D31" s="123"/>
      <c r="E31" s="125"/>
      <c r="F31" s="125"/>
      <c r="G31" s="126"/>
      <c r="H31" s="123"/>
    </row>
    <row r="32" spans="1:8" ht="15" customHeight="1">
      <c r="A32" s="123"/>
      <c r="B32" s="124"/>
      <c r="C32" s="123"/>
      <c r="D32" s="123"/>
      <c r="E32" s="125"/>
      <c r="F32" s="125"/>
      <c r="G32" s="126"/>
      <c r="H32" s="123"/>
    </row>
    <row r="33" spans="1:8" ht="15" customHeight="1">
      <c r="A33" s="123"/>
      <c r="B33" s="124"/>
      <c r="C33" s="123"/>
      <c r="D33" s="123"/>
      <c r="E33" s="125"/>
      <c r="F33" s="125"/>
      <c r="G33" s="126"/>
      <c r="H33" s="123"/>
    </row>
    <row r="34" spans="1:8" ht="15" customHeight="1">
      <c r="A34" s="123"/>
      <c r="B34" s="124"/>
      <c r="C34" s="123"/>
      <c r="D34" s="123"/>
      <c r="E34" s="125"/>
      <c r="F34" s="125"/>
      <c r="G34" s="126"/>
      <c r="H34" s="123"/>
    </row>
    <row r="35" spans="1:8" ht="15" customHeight="1">
      <c r="A35" s="123"/>
      <c r="B35" s="124"/>
      <c r="C35" s="123"/>
      <c r="D35" s="123"/>
      <c r="E35" s="125"/>
      <c r="F35" s="125"/>
      <c r="G35" s="126"/>
      <c r="H35" s="123"/>
    </row>
    <row r="36" spans="1:8" ht="15" customHeight="1">
      <c r="A36" s="123"/>
      <c r="B36" s="124"/>
      <c r="C36" s="123"/>
      <c r="D36" s="123"/>
      <c r="E36" s="125"/>
      <c r="F36" s="125"/>
      <c r="G36" s="126"/>
      <c r="H36" s="123"/>
    </row>
    <row r="37" spans="1:8" ht="15" customHeight="1">
      <c r="A37" s="123"/>
      <c r="B37" s="124"/>
      <c r="C37" s="123"/>
      <c r="D37" s="123"/>
      <c r="E37" s="125"/>
      <c r="F37" s="125"/>
      <c r="G37" s="126"/>
      <c r="H37" s="123"/>
    </row>
    <row r="38" spans="1:8" ht="15" customHeight="1">
      <c r="A38" s="123"/>
      <c r="B38" s="124"/>
      <c r="C38" s="123"/>
      <c r="D38" s="123"/>
      <c r="E38" s="125"/>
      <c r="F38" s="125"/>
      <c r="G38" s="126"/>
      <c r="H38" s="123"/>
    </row>
    <row r="39" spans="1:8" ht="15" customHeight="1">
      <c r="A39" s="123"/>
      <c r="B39" s="124"/>
      <c r="C39" s="123"/>
      <c r="D39" s="123"/>
      <c r="E39" s="125"/>
      <c r="F39" s="125"/>
      <c r="G39" s="126"/>
      <c r="H39" s="123"/>
    </row>
    <row r="40" spans="1:8" ht="15" customHeight="1">
      <c r="A40" s="123"/>
      <c r="B40" s="124"/>
      <c r="C40" s="123"/>
      <c r="D40" s="123"/>
      <c r="E40" s="125"/>
      <c r="F40" s="125"/>
      <c r="G40" s="126"/>
      <c r="H40" s="123"/>
    </row>
    <row r="41" spans="1:8" ht="15" customHeight="1">
      <c r="A41" s="123"/>
      <c r="B41" s="124"/>
      <c r="C41" s="123"/>
      <c r="D41" s="123"/>
      <c r="E41" s="125"/>
      <c r="F41" s="125"/>
      <c r="G41" s="126"/>
      <c r="H41" s="123"/>
    </row>
    <row r="42" spans="1:8" ht="15" customHeight="1">
      <c r="A42" s="123"/>
      <c r="B42" s="124"/>
      <c r="C42" s="123"/>
      <c r="D42" s="123"/>
      <c r="E42" s="125"/>
      <c r="F42" s="125"/>
      <c r="G42" s="126"/>
      <c r="H42" s="123"/>
    </row>
    <row r="43" spans="1:8" ht="15" customHeight="1">
      <c r="A43" s="123"/>
      <c r="B43" s="124"/>
      <c r="C43" s="123"/>
      <c r="D43" s="123"/>
      <c r="E43" s="125"/>
      <c r="F43" s="125"/>
      <c r="G43" s="126"/>
      <c r="H43" s="123"/>
    </row>
    <row r="44" spans="1:8" ht="15" customHeight="1">
      <c r="A44" s="123"/>
      <c r="B44" s="124"/>
      <c r="C44" s="123"/>
      <c r="D44" s="123"/>
      <c r="E44" s="125"/>
      <c r="F44" s="125"/>
      <c r="G44" s="126"/>
      <c r="H44" s="123"/>
    </row>
    <row r="45" spans="1:8" ht="15" customHeight="1">
      <c r="A45" s="123"/>
      <c r="B45" s="124"/>
      <c r="C45" s="123"/>
      <c r="D45" s="123"/>
      <c r="E45" s="125"/>
      <c r="F45" s="125"/>
      <c r="G45" s="126"/>
      <c r="H45" s="123"/>
    </row>
    <row r="46" spans="1:8" ht="15" customHeight="1">
      <c r="A46" s="123"/>
      <c r="B46" s="124"/>
      <c r="C46" s="123"/>
      <c r="D46" s="123"/>
      <c r="E46" s="125"/>
      <c r="F46" s="125"/>
      <c r="G46" s="126"/>
      <c r="H46" s="123"/>
    </row>
    <row r="47" spans="1:8" ht="15" customHeight="1">
      <c r="A47" s="123"/>
      <c r="B47" s="124"/>
      <c r="C47" s="123"/>
      <c r="D47" s="123"/>
      <c r="E47" s="125"/>
      <c r="F47" s="125"/>
      <c r="G47" s="126"/>
      <c r="H47" s="123"/>
    </row>
    <row r="48" spans="1:8" ht="15" customHeight="1">
      <c r="A48" s="127"/>
      <c r="B48" s="128"/>
      <c r="C48" s="127"/>
      <c r="D48" s="127"/>
      <c r="E48" s="129"/>
      <c r="F48" s="129"/>
      <c r="G48" s="130"/>
      <c r="H48" s="12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T50값</vt:lpstr>
      <vt:lpstr>필터층</vt:lpstr>
      <vt:lpstr>Sheet2</vt:lpstr>
      <vt:lpstr>Sheet3</vt:lpstr>
      <vt:lpstr>필터층!Print_Titles</vt:lpstr>
    </vt:vector>
  </TitlesOfParts>
  <Company>Black Edition SP3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Windows XP</cp:lastModifiedBy>
  <cp:lastPrinted>2010-11-26T07:18:15Z</cp:lastPrinted>
  <dcterms:created xsi:type="dcterms:W3CDTF">2010-10-26T06:16:03Z</dcterms:created>
  <dcterms:modified xsi:type="dcterms:W3CDTF">2010-12-07T07:20:07Z</dcterms:modified>
</cp:coreProperties>
</file>