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35" yWindow="450" windowWidth="6840" windowHeight="11640" tabRatio="944"/>
  </bookViews>
  <sheets>
    <sheet name="개발계획개요" sheetId="11" r:id="rId1"/>
    <sheet name="단계별개발계획인구" sheetId="28" r:id="rId2"/>
    <sheet name="개발계획별 계획인구및유입인구" sheetId="12" r:id="rId3"/>
    <sheet name="행정구역별 계획인구및유입인구" sheetId="29" r:id="rId4"/>
    <sheet name="급수구역별 계획인구" sheetId="34" r:id="rId5"/>
  </sheets>
  <definedNames>
    <definedName name="_Fill" hidden="1">#REF!</definedName>
    <definedName name="_xlnm._FilterDatabase" localSheetId="0" hidden="1">개발계획개요!$A$5:$L$17</definedName>
    <definedName name="_xlnm._FilterDatabase" localSheetId="4" hidden="1">'급수구역별 계획인구'!$A$3:$L$17</definedName>
    <definedName name="_xlnm._FilterDatabase" localSheetId="3" hidden="1">'행정구역별 계획인구및유입인구'!$A$3:$L$16</definedName>
    <definedName name="_Regression_Out" hidden="1">#REF!</definedName>
    <definedName name="_Regression_X" hidden="1">#REF!</definedName>
    <definedName name="_Regression_Y" hidden="1">#REF!</definedName>
    <definedName name="_xlnm.Print_Area" localSheetId="0">개발계획개요!$A$1:$L$16</definedName>
    <definedName name="_xlnm.Print_Area" localSheetId="2">'개발계획별 계획인구및유입인구'!$A$1:$L$24</definedName>
    <definedName name="_xlnm.Print_Area" localSheetId="4">'급수구역별 계획인구'!$A$1:$K$17</definedName>
    <definedName name="_xlnm.Print_Area" localSheetId="1">단계별개발계획인구!$A$1:$K$44</definedName>
    <definedName name="_xlnm.Print_Area" localSheetId="3">'행정구역별 계획인구및유입인구'!$A$1:$K$16</definedName>
    <definedName name="_xlnm.Print_Area">#REF!</definedName>
    <definedName name="PRINT_AREA_MI">#REF!</definedName>
    <definedName name="_xlnm.Print_Titles" localSheetId="0">개발계획개요!$3:$4</definedName>
    <definedName name="_xlnm.Print_Titles" localSheetId="2">'개발계획별 계획인구및유입인구'!$12:$13</definedName>
    <definedName name="_xlnm.Print_Titles" localSheetId="4">'급수구역별 계획인구'!$2:$3</definedName>
    <definedName name="_xlnm.Print_Titles" localSheetId="1">단계별개발계획인구!$2:$3</definedName>
    <definedName name="_xlnm.Print_Titles" localSheetId="3">'행정구역별 계획인구및유입인구'!$2:$3</definedName>
    <definedName name="과거인구">#REF!</definedName>
    <definedName name="광주10년추정">#REF!</definedName>
    <definedName name="광주15년추정">#REF!</definedName>
    <definedName name="광주5년추정">#REF!</definedName>
    <definedName name="산술통계">#REF!</definedName>
  </definedNames>
  <calcPr calcId="145621"/>
</workbook>
</file>

<file path=xl/calcChain.xml><?xml version="1.0" encoding="utf-8"?>
<calcChain xmlns="http://schemas.openxmlformats.org/spreadsheetml/2006/main">
  <c r="B23" i="12"/>
  <c r="A23"/>
  <c r="B13" i="28"/>
  <c r="A13"/>
  <c r="L14" i="11"/>
  <c r="F13" i="28" s="1"/>
  <c r="G13" l="1"/>
  <c r="H13" s="1"/>
  <c r="I13" s="1"/>
  <c r="J13" s="1"/>
  <c r="D23" i="12"/>
  <c r="B22"/>
  <c r="A22"/>
  <c r="B12" i="28"/>
  <c r="A12"/>
  <c r="L13" i="11"/>
  <c r="F12" i="28" s="1"/>
  <c r="G12" s="1"/>
  <c r="H12" s="1"/>
  <c r="I12" s="1"/>
  <c r="J12" s="1"/>
  <c r="D22" i="12" l="1"/>
  <c r="I24" i="28"/>
  <c r="J24" s="1"/>
  <c r="I23"/>
  <c r="J23" s="1"/>
  <c r="C22"/>
  <c r="B22"/>
  <c r="I22" s="1"/>
  <c r="J22" s="1"/>
  <c r="B21" i="12" l="1"/>
  <c r="A21"/>
  <c r="F11" i="28"/>
  <c r="G11" s="1"/>
  <c r="H11" s="1"/>
  <c r="I11" s="1"/>
  <c r="J11" s="1"/>
  <c r="B11"/>
  <c r="A11"/>
  <c r="D21" i="12" l="1"/>
  <c r="A24"/>
  <c r="A20"/>
  <c r="A19"/>
  <c r="B20"/>
  <c r="F10" i="28"/>
  <c r="G10" s="1"/>
  <c r="H10" s="1"/>
  <c r="I10" s="1"/>
  <c r="J10" s="1"/>
  <c r="B10"/>
  <c r="A10"/>
  <c r="K15" i="11"/>
  <c r="D20" i="12" l="1"/>
  <c r="F14" i="28"/>
  <c r="B14"/>
  <c r="B9"/>
  <c r="A9"/>
  <c r="B24" i="12"/>
  <c r="B19"/>
  <c r="L10" i="11"/>
  <c r="F9" i="28" s="1"/>
  <c r="G9" s="1"/>
  <c r="H9" s="1"/>
  <c r="I9" s="1"/>
  <c r="J9" s="1"/>
  <c r="L9" i="11"/>
  <c r="L8"/>
  <c r="H14" i="28" l="1"/>
  <c r="I14" s="1"/>
  <c r="J14" s="1"/>
  <c r="D19" i="12"/>
  <c r="A14" i="28"/>
  <c r="B18" i="12" l="1"/>
  <c r="A18"/>
  <c r="I25" i="28"/>
  <c r="J25" s="1"/>
  <c r="B8"/>
  <c r="A8"/>
  <c r="K5" i="11"/>
  <c r="J5"/>
  <c r="F8" i="28"/>
  <c r="D18" i="12" s="1"/>
  <c r="E5" s="1"/>
  <c r="B7" i="28"/>
  <c r="B6"/>
  <c r="F7"/>
  <c r="I26"/>
  <c r="J26" s="1"/>
  <c r="E16" i="12"/>
  <c r="E17" s="1"/>
  <c r="E15"/>
  <c r="B17"/>
  <c r="A17"/>
  <c r="F6" i="28"/>
  <c r="D16" i="12" s="1"/>
  <c r="F5" i="28"/>
  <c r="D15" i="12" s="1"/>
  <c r="E3" s="1"/>
  <c r="A7" i="28"/>
  <c r="B5"/>
  <c r="B16" i="12"/>
  <c r="B15"/>
  <c r="A16"/>
  <c r="A5" i="28"/>
  <c r="A6"/>
  <c r="G10" i="29" l="1"/>
  <c r="G10" i="34"/>
  <c r="E10" i="29"/>
  <c r="E10" i="34"/>
  <c r="G8" i="29"/>
  <c r="E8" i="34"/>
  <c r="G8"/>
  <c r="E8" i="29"/>
  <c r="G17" i="34"/>
  <c r="G16" s="1"/>
  <c r="G15"/>
  <c r="G14" s="1"/>
  <c r="H15"/>
  <c r="H14" s="1"/>
  <c r="G16" i="29"/>
  <c r="H14"/>
  <c r="G11" i="34"/>
  <c r="G14" i="29"/>
  <c r="G11"/>
  <c r="G15"/>
  <c r="H9" i="34"/>
  <c r="G13"/>
  <c r="G9"/>
  <c r="G9" i="29"/>
  <c r="H9"/>
  <c r="E12" i="34"/>
  <c r="E15" i="29"/>
  <c r="H6" i="28"/>
  <c r="I6" s="1"/>
  <c r="J6" s="1"/>
  <c r="E12" i="29"/>
  <c r="E11"/>
  <c r="E11" i="34"/>
  <c r="D24" i="12"/>
  <c r="F24" s="1"/>
  <c r="I24" s="1"/>
  <c r="J24" s="1"/>
  <c r="K24" s="1"/>
  <c r="K9" i="34" s="1"/>
  <c r="G7" i="28"/>
  <c r="H7" s="1"/>
  <c r="I7" s="1"/>
  <c r="J7" s="1"/>
  <c r="D17" i="12"/>
  <c r="L5" i="11"/>
  <c r="E14" i="29"/>
  <c r="E13" i="34"/>
  <c r="E15"/>
  <c r="E14" s="1"/>
  <c r="E17"/>
  <c r="E16" s="1"/>
  <c r="E16" i="29"/>
  <c r="G5" i="28"/>
  <c r="H5" s="1"/>
  <c r="I5" s="1"/>
  <c r="E18" i="12"/>
  <c r="E19" s="1"/>
  <c r="E20" s="1"/>
  <c r="F16"/>
  <c r="F15"/>
  <c r="J27" i="28"/>
  <c r="I37" s="1"/>
  <c r="I44" s="1"/>
  <c r="E7" i="29"/>
  <c r="F4" i="28"/>
  <c r="G8"/>
  <c r="H8" s="1"/>
  <c r="I8" s="1"/>
  <c r="J8" s="1"/>
  <c r="I9" i="29" l="1"/>
  <c r="K9"/>
  <c r="F12" i="34"/>
  <c r="G3" i="12"/>
  <c r="I3" s="1"/>
  <c r="G15" s="1"/>
  <c r="H15" s="1"/>
  <c r="E6" i="29"/>
  <c r="E4" i="12"/>
  <c r="I9" i="34"/>
  <c r="F14" i="29"/>
  <c r="I16" i="12"/>
  <c r="J9" i="29"/>
  <c r="J9" i="34"/>
  <c r="G13" i="29"/>
  <c r="F20" i="12"/>
  <c r="F17" i="34" s="1"/>
  <c r="F16" s="1"/>
  <c r="E21" i="12"/>
  <c r="E9" i="29"/>
  <c r="E5" s="1"/>
  <c r="E9" i="34"/>
  <c r="F12" i="29"/>
  <c r="F9"/>
  <c r="F9" i="34"/>
  <c r="F19" i="12"/>
  <c r="E7" i="34"/>
  <c r="E6"/>
  <c r="H4" i="28"/>
  <c r="F15" i="34"/>
  <c r="F14" s="1"/>
  <c r="F18" i="12"/>
  <c r="G4" i="28"/>
  <c r="F17" i="12"/>
  <c r="E13" i="29"/>
  <c r="D14" i="12"/>
  <c r="J5" i="28"/>
  <c r="J4" s="1"/>
  <c r="I4"/>
  <c r="F21" i="12" l="1"/>
  <c r="F15" i="29" s="1"/>
  <c r="E22" i="12"/>
  <c r="I15"/>
  <c r="H12" i="34"/>
  <c r="H12" i="29"/>
  <c r="J16" i="12"/>
  <c r="I15" i="34"/>
  <c r="I14" s="1"/>
  <c r="I14" i="29"/>
  <c r="G4" i="12"/>
  <c r="I4" s="1"/>
  <c r="G17" s="1"/>
  <c r="H17" s="1"/>
  <c r="G12" i="29"/>
  <c r="G12" i="34"/>
  <c r="G5" i="12"/>
  <c r="I5" s="1"/>
  <c r="G18" s="1"/>
  <c r="H18" s="1"/>
  <c r="F16" i="29"/>
  <c r="H20" i="12"/>
  <c r="F11" i="34"/>
  <c r="F11" i="29"/>
  <c r="H19" i="12"/>
  <c r="F6" i="29"/>
  <c r="F6" i="34"/>
  <c r="F7"/>
  <c r="F7" i="29"/>
  <c r="E5" i="34"/>
  <c r="E4" s="1"/>
  <c r="E4" i="29"/>
  <c r="F22" i="12" l="1"/>
  <c r="E23"/>
  <c r="F23" s="1"/>
  <c r="F13" i="34"/>
  <c r="H21" i="12"/>
  <c r="H15" i="29" s="1"/>
  <c r="F13"/>
  <c r="F14" i="12"/>
  <c r="H22"/>
  <c r="F8" i="29"/>
  <c r="F8" i="34"/>
  <c r="I18" i="12"/>
  <c r="H7" i="29"/>
  <c r="H7" i="34"/>
  <c r="I21" i="12"/>
  <c r="H13" i="34"/>
  <c r="I17" i="12"/>
  <c r="H6" i="29"/>
  <c r="H6" i="34"/>
  <c r="I20" i="12"/>
  <c r="H16" i="29"/>
  <c r="H17" i="34"/>
  <c r="H16" s="1"/>
  <c r="G6"/>
  <c r="G6" i="29"/>
  <c r="G14" i="12"/>
  <c r="I19"/>
  <c r="H11" i="29"/>
  <c r="H11" i="34"/>
  <c r="K16" i="12"/>
  <c r="J14" i="29"/>
  <c r="J15" i="34"/>
  <c r="J14" s="1"/>
  <c r="G7" i="29"/>
  <c r="G7" i="34"/>
  <c r="J15" i="12"/>
  <c r="I12" i="29"/>
  <c r="I12" i="34"/>
  <c r="H23" i="12" l="1"/>
  <c r="F10" i="29"/>
  <c r="F5" s="1"/>
  <c r="F4" s="1"/>
  <c r="F10" i="34"/>
  <c r="F5" s="1"/>
  <c r="F4" s="1"/>
  <c r="H13" i="29"/>
  <c r="I22" i="12"/>
  <c r="H8" i="29"/>
  <c r="H8" i="34"/>
  <c r="J20" i="12"/>
  <c r="I16" i="29"/>
  <c r="I17" i="34"/>
  <c r="I16" s="1"/>
  <c r="K15" i="12"/>
  <c r="J12" i="34"/>
  <c r="J12" i="29"/>
  <c r="J19" i="12"/>
  <c r="I11" i="29"/>
  <c r="I11" i="34"/>
  <c r="J17" i="12"/>
  <c r="I6" i="29"/>
  <c r="I6" i="34"/>
  <c r="G5" i="29"/>
  <c r="G4" s="1"/>
  <c r="G5" i="34"/>
  <c r="G4" s="1"/>
  <c r="J21" i="12"/>
  <c r="I15" i="29"/>
  <c r="I13" i="34"/>
  <c r="K15"/>
  <c r="K14" s="1"/>
  <c r="K14" i="29"/>
  <c r="J18" i="12"/>
  <c r="I7" i="34"/>
  <c r="I7" i="29"/>
  <c r="I14" i="12" l="1"/>
  <c r="I23"/>
  <c r="H10" i="29"/>
  <c r="H5" s="1"/>
  <c r="H4" s="1"/>
  <c r="H10" i="34"/>
  <c r="H5" s="1"/>
  <c r="H4" s="1"/>
  <c r="H14" i="12"/>
  <c r="J22"/>
  <c r="I8" i="34"/>
  <c r="I8" i="29"/>
  <c r="K21" i="12"/>
  <c r="J13" i="34"/>
  <c r="J15" i="29"/>
  <c r="K19" i="12"/>
  <c r="J11" i="34"/>
  <c r="J11" i="29"/>
  <c r="K18" i="12"/>
  <c r="J7" i="29"/>
  <c r="J7" i="34"/>
  <c r="K12"/>
  <c r="K12" i="29"/>
  <c r="I13"/>
  <c r="K17" i="12"/>
  <c r="J6" i="34"/>
  <c r="J6" i="29"/>
  <c r="K20" i="12"/>
  <c r="J16" i="29"/>
  <c r="J17" i="34"/>
  <c r="J16" s="1"/>
  <c r="J23" i="12" l="1"/>
  <c r="I10" i="29"/>
  <c r="I5" s="1"/>
  <c r="I4" s="1"/>
  <c r="I10" i="34"/>
  <c r="I5" s="1"/>
  <c r="I4" s="1"/>
  <c r="J14" i="12"/>
  <c r="K22"/>
  <c r="J8" i="29"/>
  <c r="J8" i="34"/>
  <c r="K7"/>
  <c r="K7" i="29"/>
  <c r="K11" i="34"/>
  <c r="K11" i="29"/>
  <c r="K6" i="34"/>
  <c r="K6" i="29"/>
  <c r="K17" i="34"/>
  <c r="K16" s="1"/>
  <c r="K16" i="29"/>
  <c r="J13"/>
  <c r="K13" i="34"/>
  <c r="K15" i="29"/>
  <c r="K23" i="12" l="1"/>
  <c r="J10" i="29"/>
  <c r="J10" i="34"/>
  <c r="J5" s="1"/>
  <c r="J4" s="1"/>
  <c r="J5" i="29"/>
  <c r="J4" s="1"/>
  <c r="K8" i="34"/>
  <c r="K8" i="29"/>
  <c r="K14" i="12"/>
  <c r="K13" i="29"/>
  <c r="K5" l="1"/>
  <c r="K4" s="1"/>
  <c r="K10" i="34"/>
  <c r="K5" s="1"/>
  <c r="K4" s="1"/>
  <c r="K10" i="29"/>
</calcChain>
</file>

<file path=xl/sharedStrings.xml><?xml version="1.0" encoding="utf-8"?>
<sst xmlns="http://schemas.openxmlformats.org/spreadsheetml/2006/main" count="289" uniqueCount="175">
  <si>
    <t>택지개발</t>
    <phoneticPr fontId="2" type="noConversion"/>
  </si>
  <si>
    <t>구 분</t>
    <phoneticPr fontId="2" type="noConversion"/>
  </si>
  <si>
    <t>개발계획</t>
    <phoneticPr fontId="2" type="noConversion"/>
  </si>
  <si>
    <t>총      계</t>
    <phoneticPr fontId="2" type="noConversion"/>
  </si>
  <si>
    <t>택지지구 소계</t>
    <phoneticPr fontId="2" type="noConversion"/>
  </si>
  <si>
    <t>외부
유입인구
(인)</t>
    <phoneticPr fontId="2" type="noConversion"/>
  </si>
  <si>
    <t>단계별 외부 유입인구 (인)</t>
    <phoneticPr fontId="2" type="noConversion"/>
  </si>
  <si>
    <t>지구</t>
    <phoneticPr fontId="2" type="noConversion"/>
  </si>
  <si>
    <t>계획인구
(인)</t>
    <phoneticPr fontId="2" type="noConversion"/>
  </si>
  <si>
    <t>금회
계획인구
(인)</t>
    <phoneticPr fontId="2" type="noConversion"/>
  </si>
  <si>
    <t>단계별 계획인구 (인)</t>
    <phoneticPr fontId="2" type="noConversion"/>
  </si>
  <si>
    <t>구   분</t>
    <phoneticPr fontId="2" type="noConversion"/>
  </si>
  <si>
    <t>행정구역</t>
    <phoneticPr fontId="2" type="noConversion"/>
  </si>
  <si>
    <t>주) 계획인구는 개발계획에서 수립한 수용인구 적용</t>
    <phoneticPr fontId="2" type="noConversion"/>
  </si>
  <si>
    <t xml:space="preserve"> 나. 개발계획 단계별 계획인구</t>
    <phoneticPr fontId="2" type="noConversion"/>
  </si>
  <si>
    <t xml:space="preserve"> 다. 외부유입율</t>
    <phoneticPr fontId="2" type="noConversion"/>
  </si>
  <si>
    <t>상수도 수요량예측 업무편람(2008.10)</t>
    <phoneticPr fontId="2" type="noConversion"/>
  </si>
  <si>
    <t xml:space="preserve"> ■ 금회 외부유입율 결정</t>
    <phoneticPr fontId="2" type="noConversion"/>
  </si>
  <si>
    <t>이동률</t>
  </si>
  <si>
    <t>전출</t>
  </si>
  <si>
    <t>전입</t>
  </si>
  <si>
    <t>시도간</t>
  </si>
  <si>
    <t>총이동</t>
  </si>
  <si>
    <t>외부유입</t>
    <phoneticPr fontId="22" type="noConversion"/>
  </si>
  <si>
    <t>전입</t>
    <phoneticPr fontId="22" type="noConversion"/>
  </si>
  <si>
    <t>구분</t>
    <phoneticPr fontId="22" type="noConversion"/>
  </si>
  <si>
    <t>2025 수도정비기본계획(광역 및 공업용수도)(2009.12)</t>
    <phoneticPr fontId="2" type="noConversion"/>
  </si>
  <si>
    <t>혁신도시</t>
    <phoneticPr fontId="2" type="noConversion"/>
  </si>
  <si>
    <t xml:space="preserve"> 가. 김천시 개발계획 현황</t>
    <phoneticPr fontId="2" type="noConversion"/>
  </si>
  <si>
    <t>면적
(㎡)</t>
    <phoneticPr fontId="2" type="noConversion"/>
  </si>
  <si>
    <t>수용인구
(인)</t>
    <phoneticPr fontId="2" type="noConversion"/>
  </si>
  <si>
    <t>세대수
(세대)</t>
    <phoneticPr fontId="2" type="noConversion"/>
  </si>
  <si>
    <t>위치</t>
    <phoneticPr fontId="2" type="noConversion"/>
  </si>
  <si>
    <t>송천지구</t>
    <phoneticPr fontId="2" type="noConversion"/>
  </si>
  <si>
    <t>아포읍 송천리 일원</t>
    <phoneticPr fontId="2" type="noConversion"/>
  </si>
  <si>
    <t>아포</t>
    <phoneticPr fontId="2" type="noConversion"/>
  </si>
  <si>
    <t>국토해양부
제2012-818호</t>
    <phoneticPr fontId="2" type="noConversion"/>
  </si>
  <si>
    <t>국토해양부
제2009-899호</t>
    <phoneticPr fontId="2" type="noConversion"/>
  </si>
  <si>
    <t>허가일</t>
    <phoneticPr fontId="2" type="noConversion"/>
  </si>
  <si>
    <t>착공일</t>
    <phoneticPr fontId="2" type="noConversion"/>
  </si>
  <si>
    <t>준공일</t>
    <phoneticPr fontId="2" type="noConversion"/>
  </si>
  <si>
    <t>2007.03.19</t>
    <phoneticPr fontId="2" type="noConversion"/>
  </si>
  <si>
    <t>2013.12.31</t>
    <phoneticPr fontId="2" type="noConversion"/>
  </si>
  <si>
    <t>2009.09.18</t>
    <phoneticPr fontId="2" type="noConversion"/>
  </si>
  <si>
    <t>2012.11.26</t>
    <phoneticPr fontId="2" type="noConversion"/>
  </si>
  <si>
    <t>사업시행자</t>
    <phoneticPr fontId="2" type="noConversion"/>
  </si>
  <si>
    <t>한국토지주택공사
경상북도개발공사</t>
    <phoneticPr fontId="2" type="noConversion"/>
  </si>
  <si>
    <t>한국토지주택공사</t>
    <phoneticPr fontId="2" type="noConversion"/>
  </si>
  <si>
    <t>한국토지신탁</t>
    <phoneticPr fontId="2" type="noConversion"/>
  </si>
  <si>
    <t>사업계획
승인</t>
    <phoneticPr fontId="2" type="noConversion"/>
  </si>
  <si>
    <t>김천시
제2012-738호</t>
    <phoneticPr fontId="2" type="noConversion"/>
  </si>
  <si>
    <t>2004.04.10</t>
    <phoneticPr fontId="2" type="noConversion"/>
  </si>
  <si>
    <t>2005.04.11</t>
    <phoneticPr fontId="2" type="noConversion"/>
  </si>
  <si>
    <t>시군간</t>
    <phoneticPr fontId="2" type="noConversion"/>
  </si>
  <si>
    <t>시군내</t>
    <phoneticPr fontId="20" type="noConversion"/>
  </si>
  <si>
    <t xml:space="preserve"> ■ 김천시 통계자료에 의한 외부유입율 검토</t>
    <phoneticPr fontId="2" type="noConversion"/>
  </si>
  <si>
    <t>외부
유입율
(%)</t>
    <phoneticPr fontId="2" type="noConversion"/>
  </si>
  <si>
    <t>김천시 수도정비 기본계획(변경) (2010.7)</t>
    <phoneticPr fontId="2" type="noConversion"/>
  </si>
  <si>
    <t>김천시 통계연보(과거 5년간)</t>
    <phoneticPr fontId="2" type="noConversion"/>
  </si>
  <si>
    <t>혁신도시</t>
    <phoneticPr fontId="2" type="noConversion"/>
  </si>
  <si>
    <t>낙동강 남부권 급수체계 조정방안 구축사업 기본계획(2009.12)</t>
    <phoneticPr fontId="2" type="noConversion"/>
  </si>
  <si>
    <t>29.0~41.6</t>
    <phoneticPr fontId="2" type="noConversion"/>
  </si>
  <si>
    <t>외부유입율
(%)</t>
    <phoneticPr fontId="2" type="noConversion"/>
  </si>
  <si>
    <t>대신동</t>
    <phoneticPr fontId="2" type="noConversion"/>
  </si>
  <si>
    <t>코아루 아파트</t>
    <phoneticPr fontId="2" type="noConversion"/>
  </si>
  <si>
    <t>코아루 아파트</t>
    <phoneticPr fontId="2" type="noConversion"/>
  </si>
  <si>
    <t>동지역 소계</t>
    <phoneticPr fontId="2" type="noConversion"/>
  </si>
  <si>
    <t>읍면지역 소계</t>
    <phoneticPr fontId="2" type="noConversion"/>
  </si>
  <si>
    <t>아포읍</t>
    <phoneticPr fontId="2" type="noConversion"/>
  </si>
  <si>
    <t>김천</t>
    <phoneticPr fontId="2" type="noConversion"/>
  </si>
  <si>
    <t>비고</t>
    <phoneticPr fontId="22" type="noConversion"/>
  </si>
  <si>
    <t>적용
(%)</t>
    <phoneticPr fontId="2" type="noConversion"/>
  </si>
  <si>
    <t>낙동강 북부권 급수체계 조정방안 구축사업 기본계획(2009.12)</t>
    <phoneticPr fontId="2" type="noConversion"/>
  </si>
  <si>
    <t>김천</t>
    <phoneticPr fontId="2" type="noConversion"/>
  </si>
  <si>
    <t>아포</t>
    <phoneticPr fontId="2" type="noConversion"/>
  </si>
  <si>
    <t>1단계
(2020년)</t>
    <phoneticPr fontId="2" type="noConversion"/>
  </si>
  <si>
    <t>2단계
(2025년)</t>
    <phoneticPr fontId="2" type="noConversion"/>
  </si>
  <si>
    <t>3단계
(2030년)</t>
    <phoneticPr fontId="2" type="noConversion"/>
  </si>
  <si>
    <t>4단계
(2035년)</t>
    <phoneticPr fontId="2" type="noConversion"/>
  </si>
  <si>
    <t>(단위 : 인,%)</t>
    <phoneticPr fontId="22" type="noConversion"/>
  </si>
  <si>
    <t>2011년</t>
    <phoneticPr fontId="2" type="noConversion"/>
  </si>
  <si>
    <t>2012년</t>
    <phoneticPr fontId="2" type="noConversion"/>
  </si>
  <si>
    <t>평   균</t>
    <phoneticPr fontId="22" type="noConversion"/>
  </si>
  <si>
    <t>2014.08.20</t>
    <phoneticPr fontId="2" type="noConversion"/>
  </si>
  <si>
    <t>김천시 응명동 1028번지 일원</t>
    <phoneticPr fontId="2" type="noConversion"/>
  </si>
  <si>
    <t>상수도 수요량예측 업무편람(2014.02)</t>
    <phoneticPr fontId="2" type="noConversion"/>
  </si>
  <si>
    <t>김천시 율곡동 일원 (남면 용전리, 운남리, 옥산리, 농소면 월곡리, 신촌리 일원)</t>
    <phoneticPr fontId="2" type="noConversion"/>
  </si>
  <si>
    <t>율곡동</t>
    <phoneticPr fontId="2" type="noConversion"/>
  </si>
  <si>
    <t>택지개발</t>
    <phoneticPr fontId="2" type="noConversion"/>
  </si>
  <si>
    <t>지브로타운</t>
    <phoneticPr fontId="2" type="noConversion"/>
  </si>
  <si>
    <t>김천</t>
    <phoneticPr fontId="2" type="noConversion"/>
  </si>
  <si>
    <t>김천시 신음동 588-2번지 일원</t>
    <phoneticPr fontId="2" type="noConversion"/>
  </si>
  <si>
    <t>좋은세상주택건설</t>
    <phoneticPr fontId="2" type="noConversion"/>
  </si>
  <si>
    <t>김천시
제2013-228호</t>
    <phoneticPr fontId="2" type="noConversion"/>
  </si>
  <si>
    <t>2012.01.09</t>
    <phoneticPr fontId="2" type="noConversion"/>
  </si>
  <si>
    <t>2012.03.27</t>
    <phoneticPr fontId="2" type="noConversion"/>
  </si>
  <si>
    <t>2013.04.30</t>
    <phoneticPr fontId="2" type="noConversion"/>
  </si>
  <si>
    <t>대신동</t>
    <phoneticPr fontId="2" type="noConversion"/>
  </si>
  <si>
    <t>어모그린빌리지</t>
    <phoneticPr fontId="2" type="noConversion"/>
  </si>
  <si>
    <t>그린스마트빌리지 
마을정비조합</t>
    <phoneticPr fontId="2" type="noConversion"/>
  </si>
  <si>
    <t>김천시 어모면 도암리 산75-1번지 일원</t>
    <phoneticPr fontId="2" type="noConversion"/>
  </si>
  <si>
    <t>김천시
제2015-827호</t>
    <phoneticPr fontId="2" type="noConversion"/>
  </si>
  <si>
    <t>2015.06.04</t>
    <phoneticPr fontId="2" type="noConversion"/>
  </si>
  <si>
    <t>2015년 예정</t>
    <phoneticPr fontId="2" type="noConversion"/>
  </si>
  <si>
    <t>2013년</t>
    <phoneticPr fontId="2" type="noConversion"/>
  </si>
  <si>
    <t>어모면</t>
    <phoneticPr fontId="2" type="noConversion"/>
  </si>
  <si>
    <t>2016년 예정</t>
    <phoneticPr fontId="2" type="noConversion"/>
  </si>
  <si>
    <t>미정</t>
    <phoneticPr fontId="2" type="noConversion"/>
  </si>
  <si>
    <t>급수
구역</t>
    <phoneticPr fontId="2" type="noConversion"/>
  </si>
  <si>
    <t>마을상수도</t>
    <phoneticPr fontId="2" type="noConversion"/>
  </si>
  <si>
    <t>급수구역</t>
    <phoneticPr fontId="2" type="noConversion"/>
  </si>
  <si>
    <t>김천급수구역 소계</t>
    <phoneticPr fontId="2" type="noConversion"/>
  </si>
  <si>
    <t>아포급수구역 소계</t>
    <phoneticPr fontId="2" type="noConversion"/>
  </si>
  <si>
    <t>마을상수도 급수구역 소계</t>
    <phoneticPr fontId="2" type="noConversion"/>
  </si>
  <si>
    <t>2025 수도정비기본계획(광역 및 공업용수도) 변경(2015.08)</t>
    <phoneticPr fontId="2" type="noConversion"/>
  </si>
  <si>
    <t>김천시 하수도정비 기본계획(변경)(2015.10)</t>
    <phoneticPr fontId="2" type="noConversion"/>
  </si>
  <si>
    <t>김천시 수도정비 기본계획(변경)(2010.07)</t>
    <phoneticPr fontId="2" type="noConversion"/>
  </si>
  <si>
    <t>혁신도시</t>
    <phoneticPr fontId="2" type="noConversion"/>
  </si>
  <si>
    <t xml:space="preserve"> 라. 입주 중인 개발계획의 단계별 유입률</t>
    <phoneticPr fontId="2" type="noConversion"/>
  </si>
  <si>
    <t>개발계획 완료 후 경과시점</t>
    <phoneticPr fontId="2" type="noConversion"/>
  </si>
  <si>
    <t>1년 경과</t>
    <phoneticPr fontId="2" type="noConversion"/>
  </si>
  <si>
    <t>2년 경과</t>
    <phoneticPr fontId="2" type="noConversion"/>
  </si>
  <si>
    <t>3년 경과</t>
  </si>
  <si>
    <t>4년 경과</t>
  </si>
  <si>
    <t>5년 경과</t>
  </si>
  <si>
    <t>구 분</t>
    <phoneticPr fontId="2" type="noConversion"/>
  </si>
  <si>
    <t>단계별 유입률</t>
    <phoneticPr fontId="2" type="noConversion"/>
  </si>
  <si>
    <t>합 계</t>
    <phoneticPr fontId="2" type="noConversion"/>
  </si>
  <si>
    <t xml:space="preserve"> 마. 개발계획별 계획인구 및 단계별 유입인구</t>
    <phoneticPr fontId="2" type="noConversion"/>
  </si>
  <si>
    <t>바. 행정구역별 계획인구 및 단계별 외부 유입인구</t>
    <phoneticPr fontId="2" type="noConversion"/>
  </si>
  <si>
    <t>사. 급수구역별 계획인구 및 단계별 외부 유입인구</t>
    <phoneticPr fontId="2" type="noConversion"/>
  </si>
  <si>
    <t>김천</t>
    <phoneticPr fontId="2" type="noConversion"/>
  </si>
  <si>
    <t>김천시 덕곡동 770-1번지 일원</t>
    <phoneticPr fontId="2" type="noConversion"/>
  </si>
  <si>
    <t>김천시
제2015-854호</t>
    <phoneticPr fontId="2" type="noConversion"/>
  </si>
  <si>
    <t>2015.06.18</t>
    <phoneticPr fontId="2" type="noConversion"/>
  </si>
  <si>
    <t>2015.06.30</t>
    <phoneticPr fontId="2" type="noConversion"/>
  </si>
  <si>
    <t>2018.06.30</t>
    <phoneticPr fontId="2" type="noConversion"/>
  </si>
  <si>
    <t>※ 세대 : 135,456(한국인 인구)/57,275(세대)≒2.4인 적용(2014년말 기준)</t>
    <phoneticPr fontId="2" type="noConversion"/>
  </si>
  <si>
    <t>유성아파트</t>
    <phoneticPr fontId="2" type="noConversion"/>
  </si>
  <si>
    <t>지좌동</t>
    <phoneticPr fontId="2" type="noConversion"/>
  </si>
  <si>
    <t>대신지구</t>
    <phoneticPr fontId="2" type="noConversion"/>
  </si>
  <si>
    <t>김천시 신음동 산17번지 일원</t>
    <phoneticPr fontId="2" type="noConversion"/>
  </si>
  <si>
    <t>1.2.3 사회적 증가인구</t>
    <phoneticPr fontId="2" type="noConversion"/>
  </si>
  <si>
    <t>김천시 농소면 용암리 산32-1번지 일원</t>
    <phoneticPr fontId="2" type="noConversion"/>
  </si>
  <si>
    <t>김천시
제2016-60호</t>
    <phoneticPr fontId="2" type="noConversion"/>
  </si>
  <si>
    <t>2017년 예정</t>
    <phoneticPr fontId="2" type="noConversion"/>
  </si>
  <si>
    <t>2016.01.14</t>
    <phoneticPr fontId="2" type="noConversion"/>
  </si>
  <si>
    <t>농소면</t>
    <phoneticPr fontId="2" type="noConversion"/>
  </si>
  <si>
    <t>기
유입인구
(인)</t>
    <phoneticPr fontId="2" type="noConversion"/>
  </si>
  <si>
    <t>비고</t>
    <phoneticPr fontId="2" type="noConversion"/>
  </si>
  <si>
    <t>혁신도시</t>
    <phoneticPr fontId="2" type="noConversion"/>
  </si>
  <si>
    <t>코아루아파트</t>
    <phoneticPr fontId="2" type="noConversion"/>
  </si>
  <si>
    <t>2013.12.31</t>
  </si>
  <si>
    <t>2014.08.20</t>
    <phoneticPr fontId="2" type="noConversion"/>
  </si>
  <si>
    <t>분양율 15%</t>
    <phoneticPr fontId="2" type="noConversion"/>
  </si>
  <si>
    <t>외부유입인구
(인)</t>
    <phoneticPr fontId="2" type="noConversion"/>
  </si>
  <si>
    <t>기유입인구
(인)</t>
    <phoneticPr fontId="2" type="noConversion"/>
  </si>
  <si>
    <t>2015년 율곡동 인구
60% 적용</t>
    <phoneticPr fontId="2" type="noConversion"/>
  </si>
  <si>
    <t>기
유입인구
(인)</t>
    <phoneticPr fontId="2" type="noConversion"/>
  </si>
  <si>
    <t>혁신전원마을</t>
    <phoneticPr fontId="2" type="noConversion"/>
  </si>
  <si>
    <t>2014년</t>
    <phoneticPr fontId="2" type="noConversion"/>
  </si>
  <si>
    <t>2015년</t>
    <phoneticPr fontId="2" type="noConversion"/>
  </si>
  <si>
    <t>삼도뷰엔빌</t>
    <phoneticPr fontId="2" type="noConversion"/>
  </si>
  <si>
    <t>김천시 신음동 857-4번지 일원</t>
    <phoneticPr fontId="2" type="noConversion"/>
  </si>
  <si>
    <t>김천시
제2016-1237호</t>
    <phoneticPr fontId="2" type="noConversion"/>
  </si>
  <si>
    <t>2016.09.02</t>
    <phoneticPr fontId="2" type="noConversion"/>
  </si>
  <si>
    <t>2019.08.30</t>
    <phoneticPr fontId="2" type="noConversion"/>
  </si>
  <si>
    <t>2016.09.01</t>
    <phoneticPr fontId="2" type="noConversion"/>
  </si>
  <si>
    <t>자이아파트</t>
    <phoneticPr fontId="2" type="noConversion"/>
  </si>
  <si>
    <t>김천시 부곡동 515번지 일원</t>
    <phoneticPr fontId="2" type="noConversion"/>
  </si>
  <si>
    <t>김천시
제2016-1290호</t>
    <phoneticPr fontId="2" type="noConversion"/>
  </si>
  <si>
    <t>2016.09.22</t>
    <phoneticPr fontId="2" type="noConversion"/>
  </si>
  <si>
    <t>2016.10.31</t>
    <phoneticPr fontId="2" type="noConversion"/>
  </si>
  <si>
    <t>2019.03.31</t>
    <phoneticPr fontId="2" type="noConversion"/>
  </si>
  <si>
    <t>대곡동</t>
    <phoneticPr fontId="2" type="noConversion"/>
  </si>
</sst>
</file>

<file path=xl/styles.xml><?xml version="1.0" encoding="utf-8"?>
<styleSheet xmlns="http://schemas.openxmlformats.org/spreadsheetml/2006/main">
  <numFmts count="17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0.0%"/>
    <numFmt numFmtId="177" formatCode="#,##0_);[Red]\(#,##0\)"/>
    <numFmt numFmtId="178" formatCode="0.0_ "/>
    <numFmt numFmtId="179" formatCode="_-* #,##0.00_-;\-* #,##0.00_-;_-* &quot;-&quot;_-;_-@_-"/>
    <numFmt numFmtId="180" formatCode="_ * #,##0_ ;_ * \-#,##0_ ;_ * &quot;-&quot;_ ;_ @_ "/>
    <numFmt numFmtId="181" formatCode="#,##0.0_);[Red]\(#,##0.0\)"/>
    <numFmt numFmtId="182" formatCode="_ * #,##0.00_ ;_ * \-#,##0.00_ ;_ * &quot;-&quot;??_ ;_ @_ "/>
    <numFmt numFmtId="183" formatCode="\$#.00"/>
    <numFmt numFmtId="184" formatCode="m\o\n\th\ d\,\ yyyy"/>
    <numFmt numFmtId="185" formatCode="#.00"/>
    <numFmt numFmtId="186" formatCode="#."/>
    <numFmt numFmtId="187" formatCode="%#.00"/>
    <numFmt numFmtId="188" formatCode="#,##0.0_ "/>
    <numFmt numFmtId="189" formatCode="#,##0\ ;[Red]&quot;△&quot;\ #,##0\ ;&quot;-&quot;\ \ ;@"/>
  </numFmts>
  <fonts count="46">
    <font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1"/>
      <name val="나눔고딕"/>
      <family val="3"/>
      <charset val="129"/>
    </font>
    <font>
      <sz val="8"/>
      <name val="나눔고딕"/>
      <family val="3"/>
      <charset val="129"/>
    </font>
    <font>
      <sz val="11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돋움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¹UAAA¼"/>
      <family val="3"/>
      <charset val="129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10"/>
      <color indexed="9"/>
      <name val="나눔고딕"/>
      <family val="3"/>
      <charset val="129"/>
    </font>
    <font>
      <sz val="9"/>
      <name val="나눔고딕"/>
      <family val="3"/>
      <charset val="129"/>
    </font>
    <font>
      <sz val="12"/>
      <name val="나눔고딕"/>
      <family val="3"/>
      <charset val="129"/>
    </font>
    <font>
      <b/>
      <sz val="12"/>
      <name val="나눔고딕"/>
      <family val="3"/>
      <charset val="129"/>
    </font>
    <font>
      <b/>
      <sz val="14"/>
      <name val="나눔고딕"/>
      <family val="3"/>
      <charset val="129"/>
    </font>
    <font>
      <sz val="10"/>
      <color indexed="10"/>
      <name val="나눔고딕"/>
      <family val="3"/>
      <charset val="129"/>
    </font>
    <font>
      <b/>
      <sz val="10"/>
      <color indexed="10"/>
      <name val="나눔고딕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8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4" fontId="33" fillId="0" borderId="0">
      <protection locked="0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3" fontId="33" fillId="0" borderId="0">
      <protection locked="0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5" fillId="0" borderId="0"/>
    <xf numFmtId="184" fontId="33" fillId="0" borderId="0">
      <protection locked="0"/>
    </xf>
    <xf numFmtId="185" fontId="33" fillId="0" borderId="0">
      <protection locked="0"/>
    </xf>
    <xf numFmtId="0" fontId="36" fillId="0" borderId="1" applyNumberFormat="0" applyAlignment="0" applyProtection="0">
      <alignment horizontal="left" vertical="center"/>
    </xf>
    <xf numFmtId="0" fontId="36" fillId="0" borderId="2">
      <alignment horizontal="left" vertical="center"/>
    </xf>
    <xf numFmtId="186" fontId="34" fillId="0" borderId="0">
      <protection locked="0"/>
    </xf>
    <xf numFmtId="186" fontId="34" fillId="0" borderId="0">
      <protection locked="0"/>
    </xf>
    <xf numFmtId="0" fontId="30" fillId="0" borderId="0"/>
    <xf numFmtId="187" fontId="33" fillId="0" borderId="0">
      <protection locked="0"/>
    </xf>
    <xf numFmtId="186" fontId="33" fillId="0" borderId="3">
      <protection locked="0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4" applyNumberFormat="0" applyAlignment="0" applyProtection="0">
      <alignment vertical="center"/>
    </xf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3" fontId="27" fillId="0" borderId="5">
      <alignment horizontal="center"/>
    </xf>
    <xf numFmtId="0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3" fillId="21" borderId="6" applyNumberFormat="0" applyFont="0" applyAlignment="0" applyProtection="0">
      <alignment vertical="center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0" borderId="0"/>
    <xf numFmtId="0" fontId="9" fillId="0" borderId="0" applyNumberFormat="0" applyFill="0" applyBorder="0" applyAlignment="0" applyProtection="0">
      <alignment vertical="center"/>
    </xf>
    <xf numFmtId="0" fontId="10" fillId="23" borderId="7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0" fillId="0" borderId="0"/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4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13" applyNumberFormat="0" applyAlignment="0" applyProtection="0">
      <alignment vertical="center"/>
    </xf>
    <xf numFmtId="180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23" fillId="0" borderId="0">
      <alignment vertical="center"/>
    </xf>
    <xf numFmtId="0" fontId="21" fillId="0" borderId="0">
      <alignment vertical="center"/>
    </xf>
    <xf numFmtId="0" fontId="24" fillId="0" borderId="14" applyNumberFormat="0" applyFont="0" applyFill="0" applyAlignment="0" applyProtection="0"/>
    <xf numFmtId="7" fontId="24" fillId="0" borderId="0" applyFont="0" applyFill="0" applyBorder="0" applyAlignment="0" applyProtection="0"/>
    <xf numFmtId="5" fontId="24" fillId="0" borderId="0" applyFont="0" applyFill="0" applyBorder="0" applyAlignment="0" applyProtection="0"/>
  </cellStyleXfs>
  <cellXfs count="264">
    <xf numFmtId="0" fontId="0" fillId="0" borderId="0" xfId="0">
      <alignment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Font="1" applyFill="1">
      <alignment vertical="center"/>
    </xf>
    <xf numFmtId="177" fontId="38" fillId="0" borderId="0" xfId="0" applyNumberFormat="1" applyFont="1" applyFill="1">
      <alignment vertical="center"/>
    </xf>
    <xf numFmtId="177" fontId="39" fillId="0" borderId="0" xfId="66" applyNumberFormat="1" applyFont="1" applyFill="1">
      <alignment vertical="center"/>
    </xf>
    <xf numFmtId="176" fontId="38" fillId="0" borderId="0" xfId="61" applyNumberFormat="1" applyFont="1" applyFill="1">
      <alignment vertical="center"/>
    </xf>
    <xf numFmtId="0" fontId="38" fillId="0" borderId="0" xfId="0" applyFont="1">
      <alignment vertical="center"/>
    </xf>
    <xf numFmtId="0" fontId="40" fillId="24" borderId="15" xfId="66" applyNumberFormat="1" applyFont="1" applyFill="1" applyBorder="1" applyAlignment="1">
      <alignment horizontal="center" vertical="center" wrapText="1"/>
    </xf>
    <xf numFmtId="41" fontId="40" fillId="25" borderId="16" xfId="66" applyFont="1" applyFill="1" applyBorder="1" applyAlignment="1">
      <alignment horizontal="right" vertical="center" shrinkToFit="1"/>
    </xf>
    <xf numFmtId="0" fontId="40" fillId="0" borderId="17" xfId="0" applyFont="1" applyFill="1" applyBorder="1" applyAlignment="1">
      <alignment horizontal="center" vertical="center" wrapText="1"/>
    </xf>
    <xf numFmtId="41" fontId="40" fillId="0" borderId="16" xfId="66" applyFont="1" applyFill="1" applyBorder="1" applyAlignment="1">
      <alignment horizontal="right" vertical="center" shrinkToFit="1"/>
    </xf>
    <xf numFmtId="181" fontId="40" fillId="0" borderId="16" xfId="66" applyNumberFormat="1" applyFont="1" applyFill="1" applyBorder="1" applyAlignment="1">
      <alignment horizontal="right" vertical="center" shrinkToFit="1"/>
    </xf>
    <xf numFmtId="41" fontId="40" fillId="0" borderId="16" xfId="66" applyFont="1" applyFill="1" applyBorder="1" applyAlignment="1">
      <alignment horizontal="left" vertical="center" shrinkToFit="1"/>
    </xf>
    <xf numFmtId="41" fontId="40" fillId="0" borderId="18" xfId="66" applyFont="1" applyFill="1" applyBorder="1" applyAlignment="1">
      <alignment horizontal="left" vertical="center" shrinkToFit="1"/>
    </xf>
    <xf numFmtId="41" fontId="38" fillId="0" borderId="0" xfId="0" applyNumberFormat="1" applyFont="1">
      <alignment vertical="center"/>
    </xf>
    <xf numFmtId="0" fontId="38" fillId="0" borderId="0" xfId="0" applyFont="1" applyAlignment="1">
      <alignment horizontal="center" vertical="center"/>
    </xf>
    <xf numFmtId="177" fontId="38" fillId="0" borderId="0" xfId="0" applyNumberFormat="1" applyFont="1">
      <alignment vertical="center"/>
    </xf>
    <xf numFmtId="177" fontId="38" fillId="0" borderId="0" xfId="66" applyNumberFormat="1" applyFont="1">
      <alignment vertical="center"/>
    </xf>
    <xf numFmtId="0" fontId="41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41" fontId="40" fillId="26" borderId="19" xfId="66" applyFont="1" applyFill="1" applyBorder="1" applyAlignment="1">
      <alignment horizontal="left" vertical="center" wrapText="1"/>
    </xf>
    <xf numFmtId="41" fontId="40" fillId="26" borderId="20" xfId="66" applyFont="1" applyFill="1" applyBorder="1" applyAlignment="1">
      <alignment horizontal="left" vertical="center" wrapText="1"/>
    </xf>
    <xf numFmtId="41" fontId="40" fillId="25" borderId="16" xfId="66" applyFont="1" applyFill="1" applyBorder="1" applyAlignment="1">
      <alignment horizontal="left" vertical="center" wrapText="1"/>
    </xf>
    <xf numFmtId="41" fontId="40" fillId="25" borderId="18" xfId="66" applyFont="1" applyFill="1" applyBorder="1" applyAlignment="1">
      <alignment horizontal="left" vertical="center" wrapText="1"/>
    </xf>
    <xf numFmtId="0" fontId="40" fillId="0" borderId="17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1" fontId="40" fillId="0" borderId="16" xfId="66" applyFont="1" applyFill="1" applyBorder="1" applyAlignment="1">
      <alignment horizontal="left" vertical="center"/>
    </xf>
    <xf numFmtId="41" fontId="40" fillId="0" borderId="18" xfId="66" applyFont="1" applyFill="1" applyBorder="1" applyAlignment="1">
      <alignment horizontal="left" vertical="center"/>
    </xf>
    <xf numFmtId="0" fontId="40" fillId="0" borderId="21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41" fontId="40" fillId="0" borderId="5" xfId="66" applyFont="1" applyFill="1" applyBorder="1" applyAlignment="1">
      <alignment horizontal="left" vertical="center"/>
    </xf>
    <xf numFmtId="41" fontId="40" fillId="0" borderId="22" xfId="66" applyFont="1" applyFill="1" applyBorder="1" applyAlignment="1">
      <alignment horizontal="left" vertical="center"/>
    </xf>
    <xf numFmtId="0" fontId="40" fillId="26" borderId="23" xfId="0" applyFont="1" applyFill="1" applyBorder="1" applyAlignment="1">
      <alignment vertical="center"/>
    </xf>
    <xf numFmtId="41" fontId="40" fillId="0" borderId="16" xfId="66" applyFont="1" applyBorder="1" applyAlignment="1">
      <alignment horizontal="left" vertical="center" wrapText="1"/>
    </xf>
    <xf numFmtId="41" fontId="40" fillId="0" borderId="5" xfId="66" applyFont="1" applyBorder="1" applyAlignment="1">
      <alignment horizontal="left" vertical="center" wrapText="1"/>
    </xf>
    <xf numFmtId="41" fontId="37" fillId="0" borderId="0" xfId="66" applyFont="1" applyFill="1" applyAlignment="1">
      <alignment horizontal="left" vertical="center"/>
    </xf>
    <xf numFmtId="41" fontId="38" fillId="0" borderId="0" xfId="66" applyFont="1" applyFill="1" applyAlignment="1">
      <alignment horizontal="left" vertical="center"/>
    </xf>
    <xf numFmtId="41" fontId="38" fillId="0" borderId="0" xfId="66" applyFont="1" applyFill="1" applyAlignment="1">
      <alignment horizontal="center" vertical="center"/>
    </xf>
    <xf numFmtId="0" fontId="38" fillId="0" borderId="0" xfId="66" applyNumberFormat="1" applyFont="1" applyFill="1" applyAlignment="1">
      <alignment horizontal="center" vertical="center"/>
    </xf>
    <xf numFmtId="41" fontId="38" fillId="0" borderId="0" xfId="66" applyFont="1" applyAlignment="1">
      <alignment horizontal="center" vertical="center"/>
    </xf>
    <xf numFmtId="41" fontId="38" fillId="25" borderId="18" xfId="66" applyFont="1" applyFill="1" applyBorder="1" applyAlignment="1">
      <alignment horizontal="center" vertical="center"/>
    </xf>
    <xf numFmtId="41" fontId="40" fillId="0" borderId="17" xfId="66" applyFont="1" applyFill="1" applyBorder="1" applyAlignment="1">
      <alignment horizontal="center" vertical="center"/>
    </xf>
    <xf numFmtId="41" fontId="38" fillId="0" borderId="18" xfId="66" applyFont="1" applyBorder="1" applyAlignment="1">
      <alignment horizontal="center" vertical="center"/>
    </xf>
    <xf numFmtId="41" fontId="38" fillId="0" borderId="0" xfId="66" applyFont="1" applyAlignment="1">
      <alignment horizontal="left" vertical="center"/>
    </xf>
    <xf numFmtId="0" fontId="38" fillId="0" borderId="0" xfId="66" applyNumberFormat="1" applyFont="1" applyAlignment="1">
      <alignment horizontal="center" vertical="center"/>
    </xf>
    <xf numFmtId="0" fontId="38" fillId="27" borderId="24" xfId="85" applyFont="1" applyFill="1" applyBorder="1" applyAlignment="1">
      <alignment horizontal="right" vertical="center"/>
    </xf>
    <xf numFmtId="0" fontId="38" fillId="27" borderId="0" xfId="85" applyFont="1" applyFill="1" applyBorder="1" applyAlignment="1">
      <alignment horizontal="center" vertical="center" wrapText="1"/>
    </xf>
    <xf numFmtId="178" fontId="38" fillId="27" borderId="0" xfId="85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/>
    </xf>
    <xf numFmtId="41" fontId="37" fillId="0" borderId="0" xfId="66" applyFont="1" applyFill="1" applyBorder="1" applyAlignment="1">
      <alignment horizontal="center" vertical="center"/>
    </xf>
    <xf numFmtId="0" fontId="38" fillId="0" borderId="0" xfId="0" applyFont="1" applyFill="1" applyBorder="1">
      <alignment vertical="center"/>
    </xf>
    <xf numFmtId="0" fontId="37" fillId="0" borderId="25" xfId="0" applyFont="1" applyFill="1" applyBorder="1" applyAlignment="1">
      <alignment horizontal="left" vertical="center"/>
    </xf>
    <xf numFmtId="0" fontId="41" fillId="0" borderId="25" xfId="0" applyFont="1" applyFill="1" applyBorder="1" applyAlignment="1">
      <alignment horizontal="left" vertical="center" wrapText="1"/>
    </xf>
    <xf numFmtId="0" fontId="38" fillId="0" borderId="25" xfId="0" applyFont="1" applyFill="1" applyBorder="1" applyAlignment="1">
      <alignment horizontal="center" vertical="center"/>
    </xf>
    <xf numFmtId="41" fontId="37" fillId="0" borderId="25" xfId="66" applyFont="1" applyFill="1" applyBorder="1" applyAlignment="1">
      <alignment horizontal="center" vertical="center"/>
    </xf>
    <xf numFmtId="0" fontId="38" fillId="0" borderId="25" xfId="0" applyFont="1" applyFill="1" applyBorder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>
      <alignment vertical="center"/>
    </xf>
    <xf numFmtId="41" fontId="38" fillId="0" borderId="0" xfId="66" applyFont="1" applyFill="1" applyBorder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41" fontId="37" fillId="0" borderId="0" xfId="66" applyFont="1" applyFill="1" applyAlignment="1">
      <alignment horizontal="center" vertical="center"/>
    </xf>
    <xf numFmtId="179" fontId="38" fillId="0" borderId="0" xfId="66" applyNumberFormat="1" applyFont="1" applyFill="1" applyAlignment="1">
      <alignment horizontal="center" vertical="center"/>
    </xf>
    <xf numFmtId="179" fontId="38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0" fillId="24" borderId="26" xfId="66" applyNumberFormat="1" applyFont="1" applyFill="1" applyBorder="1" applyAlignment="1">
      <alignment horizontal="center" vertical="center" wrapText="1"/>
    </xf>
    <xf numFmtId="41" fontId="40" fillId="0" borderId="21" xfId="66" applyFont="1" applyFill="1" applyBorder="1" applyAlignment="1">
      <alignment horizontal="center" vertical="center"/>
    </xf>
    <xf numFmtId="41" fontId="38" fillId="0" borderId="22" xfId="66" applyFont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181" fontId="40" fillId="0" borderId="5" xfId="66" applyNumberFormat="1" applyFont="1" applyFill="1" applyBorder="1" applyAlignment="1">
      <alignment horizontal="right" vertical="center" shrinkToFit="1"/>
    </xf>
    <xf numFmtId="41" fontId="40" fillId="0" borderId="5" xfId="66" applyFont="1" applyFill="1" applyBorder="1" applyAlignment="1">
      <alignment horizontal="left" vertical="center" shrinkToFit="1"/>
    </xf>
    <xf numFmtId="41" fontId="40" fillId="0" borderId="22" xfId="66" applyFont="1" applyFill="1" applyBorder="1" applyAlignment="1">
      <alignment horizontal="left" vertical="center" shrinkToFit="1"/>
    </xf>
    <xf numFmtId="189" fontId="40" fillId="25" borderId="16" xfId="66" applyNumberFormat="1" applyFont="1" applyFill="1" applyBorder="1" applyAlignment="1">
      <alignment horizontal="right" vertical="center"/>
    </xf>
    <xf numFmtId="189" fontId="40" fillId="0" borderId="16" xfId="66" applyNumberFormat="1" applyFont="1" applyFill="1" applyBorder="1" applyAlignment="1">
      <alignment horizontal="right" vertical="center"/>
    </xf>
    <xf numFmtId="189" fontId="40" fillId="0" borderId="5" xfId="66" applyNumberFormat="1" applyFont="1" applyFill="1" applyBorder="1" applyAlignment="1">
      <alignment horizontal="right" vertical="center"/>
    </xf>
    <xf numFmtId="0" fontId="40" fillId="24" borderId="27" xfId="85" applyFont="1" applyFill="1" applyBorder="1" applyAlignment="1">
      <alignment horizontal="center" vertical="center" wrapText="1"/>
    </xf>
    <xf numFmtId="0" fontId="40" fillId="27" borderId="28" xfId="85" applyFont="1" applyFill="1" applyBorder="1" applyAlignment="1">
      <alignment horizontal="center" vertical="center" wrapText="1"/>
    </xf>
    <xf numFmtId="178" fontId="40" fillId="27" borderId="29" xfId="85" applyNumberFormat="1" applyFont="1" applyFill="1" applyBorder="1" applyAlignment="1">
      <alignment horizontal="center" vertical="center" wrapText="1"/>
    </xf>
    <xf numFmtId="41" fontId="40" fillId="0" borderId="30" xfId="66" applyFont="1" applyBorder="1" applyAlignment="1">
      <alignment horizontal="center" vertical="center"/>
    </xf>
    <xf numFmtId="178" fontId="40" fillId="27" borderId="31" xfId="85" applyNumberFormat="1" applyFont="1" applyFill="1" applyBorder="1" applyAlignment="1">
      <alignment horizontal="center" vertical="center" wrapText="1"/>
    </xf>
    <xf numFmtId="41" fontId="40" fillId="0" borderId="32" xfId="66" applyFont="1" applyBorder="1" applyAlignment="1">
      <alignment horizontal="center" vertical="center"/>
    </xf>
    <xf numFmtId="41" fontId="40" fillId="24" borderId="33" xfId="66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40" fillId="25" borderId="16" xfId="0" applyFont="1" applyFill="1" applyBorder="1" applyAlignment="1">
      <alignment horizontal="center" vertical="center" shrinkToFit="1"/>
    </xf>
    <xf numFmtId="0" fontId="40" fillId="25" borderId="36" xfId="0" applyFont="1" applyFill="1" applyBorder="1" applyAlignment="1">
      <alignment horizontal="center" vertical="center" shrinkToFit="1"/>
    </xf>
    <xf numFmtId="177" fontId="40" fillId="25" borderId="16" xfId="66" applyNumberFormat="1" applyFont="1" applyFill="1" applyBorder="1" applyAlignment="1">
      <alignment horizontal="center" vertical="center" shrinkToFit="1"/>
    </xf>
    <xf numFmtId="177" fontId="40" fillId="25" borderId="16" xfId="66" applyNumberFormat="1" applyFont="1" applyFill="1" applyBorder="1" applyAlignment="1">
      <alignment horizontal="right" vertical="center" shrinkToFit="1"/>
    </xf>
    <xf numFmtId="177" fontId="40" fillId="25" borderId="18" xfId="66" applyNumberFormat="1" applyFont="1" applyFill="1" applyBorder="1" applyAlignment="1">
      <alignment horizontal="right" vertical="center" shrinkToFit="1"/>
    </xf>
    <xf numFmtId="0" fontId="40" fillId="0" borderId="17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left" vertical="center" wrapText="1" shrinkToFit="1"/>
    </xf>
    <xf numFmtId="177" fontId="40" fillId="0" borderId="16" xfId="66" applyNumberFormat="1" applyFont="1" applyFill="1" applyBorder="1" applyAlignment="1">
      <alignment horizontal="center" vertical="center" wrapText="1" shrinkToFit="1"/>
    </xf>
    <xf numFmtId="0" fontId="40" fillId="0" borderId="16" xfId="0" applyFont="1" applyFill="1" applyBorder="1" applyAlignment="1">
      <alignment horizontal="center" vertical="center" wrapText="1" shrinkToFit="1"/>
    </xf>
    <xf numFmtId="177" fontId="40" fillId="0" borderId="16" xfId="66" applyNumberFormat="1" applyFont="1" applyFill="1" applyBorder="1" applyAlignment="1">
      <alignment horizontal="right" vertical="center" shrinkToFit="1"/>
    </xf>
    <xf numFmtId="177" fontId="40" fillId="0" borderId="18" xfId="66" applyNumberFormat="1" applyFont="1" applyFill="1" applyBorder="1" applyAlignment="1">
      <alignment horizontal="right" vertical="center" shrinkToFit="1"/>
    </xf>
    <xf numFmtId="0" fontId="40" fillId="0" borderId="16" xfId="0" applyFont="1" applyFill="1" applyBorder="1" applyAlignment="1">
      <alignment horizontal="left" vertical="center" shrinkToFit="1"/>
    </xf>
    <xf numFmtId="177" fontId="40" fillId="0" borderId="16" xfId="66" applyNumberFormat="1" applyFont="1" applyFill="1" applyBorder="1" applyAlignment="1">
      <alignment horizontal="center" vertical="center" shrinkToFit="1"/>
    </xf>
    <xf numFmtId="0" fontId="40" fillId="0" borderId="21" xfId="0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center" vertical="center" shrinkToFit="1"/>
    </xf>
    <xf numFmtId="0" fontId="40" fillId="0" borderId="5" xfId="0" applyFont="1" applyFill="1" applyBorder="1" applyAlignment="1">
      <alignment horizontal="left" vertical="center" shrinkToFit="1"/>
    </xf>
    <xf numFmtId="177" fontId="40" fillId="0" borderId="5" xfId="66" applyNumberFormat="1" applyFont="1" applyFill="1" applyBorder="1" applyAlignment="1">
      <alignment horizontal="center" vertical="center" wrapText="1" shrinkToFit="1"/>
    </xf>
    <xf numFmtId="177" fontId="40" fillId="0" borderId="5" xfId="66" applyNumberFormat="1" applyFont="1" applyFill="1" applyBorder="1" applyAlignment="1">
      <alignment horizontal="right" vertical="center" shrinkToFit="1"/>
    </xf>
    <xf numFmtId="177" fontId="40" fillId="0" borderId="22" xfId="66" applyNumberFormat="1" applyFont="1" applyFill="1" applyBorder="1" applyAlignment="1">
      <alignment horizontal="right" vertical="center" shrinkToFit="1"/>
    </xf>
    <xf numFmtId="0" fontId="40" fillId="0" borderId="0" xfId="0" applyFont="1" applyFill="1" applyBorder="1" applyAlignment="1">
      <alignment horizontal="left" vertical="center"/>
    </xf>
    <xf numFmtId="41" fontId="40" fillId="25" borderId="18" xfId="66" applyFont="1" applyFill="1" applyBorder="1" applyAlignment="1">
      <alignment horizontal="right" vertical="center" shrinkToFit="1"/>
    </xf>
    <xf numFmtId="41" fontId="40" fillId="0" borderId="5" xfId="66" applyFont="1" applyFill="1" applyBorder="1" applyAlignment="1">
      <alignment horizontal="right" vertical="center" shrinkToFit="1"/>
    </xf>
    <xf numFmtId="0" fontId="40" fillId="0" borderId="0" xfId="0" applyFont="1" applyFill="1" applyBorder="1" applyAlignment="1">
      <alignment horizontal="center" vertical="center" wrapText="1"/>
    </xf>
    <xf numFmtId="41" fontId="40" fillId="0" borderId="0" xfId="66" applyFont="1" applyFill="1" applyBorder="1" applyAlignment="1">
      <alignment horizontal="right" vertical="center" shrinkToFit="1"/>
    </xf>
    <xf numFmtId="181" fontId="40" fillId="0" borderId="0" xfId="66" applyNumberFormat="1" applyFont="1" applyFill="1" applyBorder="1" applyAlignment="1">
      <alignment horizontal="right" vertical="center" shrinkToFit="1"/>
    </xf>
    <xf numFmtId="41" fontId="40" fillId="0" borderId="0" xfId="66" applyFont="1" applyFill="1" applyBorder="1" applyAlignment="1">
      <alignment horizontal="left" vertical="center" shrinkToFit="1"/>
    </xf>
    <xf numFmtId="0" fontId="40" fillId="0" borderId="75" xfId="0" applyFont="1" applyFill="1" applyBorder="1" applyAlignment="1">
      <alignment horizontal="center" vertical="center" shrinkToFit="1"/>
    </xf>
    <xf numFmtId="0" fontId="40" fillId="0" borderId="79" xfId="0" applyFont="1" applyFill="1" applyBorder="1" applyAlignment="1">
      <alignment horizontal="center" vertical="center" shrinkToFit="1"/>
    </xf>
    <xf numFmtId="0" fontId="40" fillId="0" borderId="79" xfId="0" applyFont="1" applyFill="1" applyBorder="1" applyAlignment="1">
      <alignment horizontal="left" vertical="center" shrinkToFit="1"/>
    </xf>
    <xf numFmtId="177" fontId="40" fillId="0" borderId="79" xfId="66" applyNumberFormat="1" applyFont="1" applyFill="1" applyBorder="1" applyAlignment="1">
      <alignment horizontal="center" vertical="center" wrapText="1" shrinkToFit="1"/>
    </xf>
    <xf numFmtId="177" fontId="40" fillId="0" borderId="79" xfId="66" applyNumberFormat="1" applyFont="1" applyFill="1" applyBorder="1" applyAlignment="1">
      <alignment horizontal="right" vertical="center" shrinkToFit="1"/>
    </xf>
    <xf numFmtId="177" fontId="40" fillId="0" borderId="66" xfId="66" applyNumberFormat="1" applyFont="1" applyFill="1" applyBorder="1" applyAlignment="1">
      <alignment horizontal="right" vertical="center" shrinkToFit="1"/>
    </xf>
    <xf numFmtId="41" fontId="40" fillId="0" borderId="16" xfId="66" applyFont="1" applyFill="1" applyBorder="1" applyAlignment="1">
      <alignment horizontal="center" vertical="center" shrinkToFit="1"/>
    </xf>
    <xf numFmtId="0" fontId="40" fillId="24" borderId="80" xfId="66" applyNumberFormat="1" applyFont="1" applyFill="1" applyBorder="1" applyAlignment="1">
      <alignment horizontal="center" vertical="center" wrapText="1"/>
    </xf>
    <xf numFmtId="41" fontId="40" fillId="25" borderId="45" xfId="66" applyFont="1" applyFill="1" applyBorder="1" applyAlignment="1">
      <alignment horizontal="right" vertical="center" shrinkToFit="1"/>
    </xf>
    <xf numFmtId="41" fontId="40" fillId="0" borderId="45" xfId="66" applyFont="1" applyFill="1" applyBorder="1" applyAlignment="1">
      <alignment horizontal="left" vertical="center" shrinkToFit="1"/>
    </xf>
    <xf numFmtId="41" fontId="40" fillId="0" borderId="47" xfId="66" applyFont="1" applyFill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24" borderId="43" xfId="0" applyFont="1" applyFill="1" applyBorder="1" applyAlignment="1">
      <alignment horizontal="center" vertical="center" wrapText="1"/>
    </xf>
    <xf numFmtId="0" fontId="40" fillId="24" borderId="44" xfId="0" applyFont="1" applyFill="1" applyBorder="1" applyAlignment="1">
      <alignment horizontal="center" vertical="center" wrapText="1"/>
    </xf>
    <xf numFmtId="0" fontId="40" fillId="24" borderId="37" xfId="0" applyFont="1" applyFill="1" applyBorder="1" applyAlignment="1">
      <alignment horizontal="center" vertical="center" wrapText="1"/>
    </xf>
    <xf numFmtId="0" fontId="40" fillId="24" borderId="38" xfId="0" applyFont="1" applyFill="1" applyBorder="1" applyAlignment="1">
      <alignment horizontal="center" vertical="center" wrapText="1"/>
    </xf>
    <xf numFmtId="0" fontId="40" fillId="25" borderId="39" xfId="0" applyFont="1" applyFill="1" applyBorder="1" applyAlignment="1">
      <alignment horizontal="center" vertical="center" shrinkToFit="1"/>
    </xf>
    <xf numFmtId="0" fontId="40" fillId="25" borderId="36" xfId="0" applyFont="1" applyFill="1" applyBorder="1" applyAlignment="1">
      <alignment horizontal="center" vertical="center" shrinkToFit="1"/>
    </xf>
    <xf numFmtId="0" fontId="40" fillId="24" borderId="40" xfId="0" applyFont="1" applyFill="1" applyBorder="1" applyAlignment="1">
      <alignment horizontal="center" vertical="center" wrapText="1"/>
    </xf>
    <xf numFmtId="0" fontId="40" fillId="24" borderId="15" xfId="0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41" fontId="40" fillId="24" borderId="15" xfId="66" applyFont="1" applyFill="1" applyBorder="1" applyAlignment="1">
      <alignment horizontal="center" vertical="center"/>
    </xf>
    <xf numFmtId="0" fontId="40" fillId="24" borderId="41" xfId="0" applyFont="1" applyFill="1" applyBorder="1" applyAlignment="1">
      <alignment horizontal="center" vertical="center"/>
    </xf>
    <xf numFmtId="0" fontId="40" fillId="24" borderId="42" xfId="0" applyFont="1" applyFill="1" applyBorder="1" applyAlignment="1">
      <alignment horizontal="center" vertical="center"/>
    </xf>
    <xf numFmtId="0" fontId="40" fillId="0" borderId="66" xfId="66" applyNumberFormat="1" applyFont="1" applyBorder="1" applyAlignment="1">
      <alignment horizontal="center" vertical="center"/>
    </xf>
    <xf numFmtId="0" fontId="40" fillId="0" borderId="67" xfId="66" applyNumberFormat="1" applyFont="1" applyBorder="1" applyAlignment="1">
      <alignment horizontal="center" vertical="center"/>
    </xf>
    <xf numFmtId="0" fontId="40" fillId="0" borderId="68" xfId="66" applyNumberFormat="1" applyFont="1" applyBorder="1" applyAlignment="1">
      <alignment horizontal="center" vertical="center"/>
    </xf>
    <xf numFmtId="0" fontId="40" fillId="0" borderId="35" xfId="66" applyNumberFormat="1" applyFont="1" applyBorder="1" applyAlignment="1">
      <alignment horizontal="center" vertical="center"/>
    </xf>
    <xf numFmtId="0" fontId="40" fillId="0" borderId="18" xfId="66" applyNumberFormat="1" applyFont="1" applyBorder="1" applyAlignment="1">
      <alignment horizontal="center" vertical="center"/>
    </xf>
    <xf numFmtId="0" fontId="40" fillId="0" borderId="16" xfId="66" applyNumberFormat="1" applyFont="1" applyBorder="1" applyAlignment="1">
      <alignment horizontal="center" vertical="center"/>
    </xf>
    <xf numFmtId="188" fontId="40" fillId="0" borderId="16" xfId="66" applyNumberFormat="1" applyFont="1" applyBorder="1" applyAlignment="1">
      <alignment horizontal="center" vertical="center"/>
    </xf>
    <xf numFmtId="188" fontId="40" fillId="0" borderId="5" xfId="66" applyNumberFormat="1" applyFont="1" applyBorder="1" applyAlignment="1">
      <alignment horizontal="center" vertical="center"/>
    </xf>
    <xf numFmtId="0" fontId="40" fillId="0" borderId="34" xfId="66" applyNumberFormat="1" applyFont="1" applyBorder="1" applyAlignment="1">
      <alignment horizontal="center" vertical="center"/>
    </xf>
    <xf numFmtId="41" fontId="40" fillId="0" borderId="17" xfId="66" applyFont="1" applyBorder="1" applyAlignment="1">
      <alignment horizontal="center" vertical="center"/>
    </xf>
    <xf numFmtId="41" fontId="40" fillId="0" borderId="75" xfId="66" applyFont="1" applyBorder="1" applyAlignment="1">
      <alignment horizontal="center" vertical="center"/>
    </xf>
    <xf numFmtId="41" fontId="40" fillId="0" borderId="21" xfId="66" applyFont="1" applyBorder="1" applyAlignment="1">
      <alignment horizontal="center" vertical="center"/>
    </xf>
    <xf numFmtId="41" fontId="40" fillId="0" borderId="16" xfId="66" applyFont="1" applyBorder="1" applyAlignment="1">
      <alignment vertical="center"/>
    </xf>
    <xf numFmtId="0" fontId="40" fillId="24" borderId="64" xfId="85" applyFont="1" applyFill="1" applyBorder="1" applyAlignment="1">
      <alignment horizontal="center" vertical="center" wrapText="1"/>
    </xf>
    <xf numFmtId="41" fontId="40" fillId="0" borderId="5" xfId="66" applyFont="1" applyBorder="1" applyAlignment="1">
      <alignment vertical="center"/>
    </xf>
    <xf numFmtId="41" fontId="40" fillId="0" borderId="34" xfId="66" applyFont="1" applyBorder="1" applyAlignment="1">
      <alignment vertical="center"/>
    </xf>
    <xf numFmtId="41" fontId="40" fillId="24" borderId="57" xfId="66" applyFont="1" applyFill="1" applyBorder="1" applyAlignment="1">
      <alignment horizontal="center" vertical="center"/>
    </xf>
    <xf numFmtId="41" fontId="40" fillId="24" borderId="58" xfId="66" applyFont="1" applyFill="1" applyBorder="1" applyAlignment="1">
      <alignment horizontal="center" vertical="center"/>
    </xf>
    <xf numFmtId="0" fontId="38" fillId="24" borderId="50" xfId="85" applyFont="1" applyFill="1" applyBorder="1" applyAlignment="1">
      <alignment horizontal="center" vertical="center" wrapText="1"/>
    </xf>
    <xf numFmtId="0" fontId="38" fillId="24" borderId="26" xfId="85" applyFont="1" applyFill="1" applyBorder="1" applyAlignment="1">
      <alignment horizontal="center" vertical="center" wrapText="1"/>
    </xf>
    <xf numFmtId="41" fontId="40" fillId="24" borderId="40" xfId="66" applyFont="1" applyFill="1" applyBorder="1" applyAlignment="1">
      <alignment horizontal="center" vertical="center" wrapText="1"/>
    </xf>
    <xf numFmtId="41" fontId="40" fillId="24" borderId="15" xfId="66" applyFont="1" applyFill="1" applyBorder="1" applyAlignment="1">
      <alignment horizontal="center" vertical="center" wrapText="1"/>
    </xf>
    <xf numFmtId="41" fontId="40" fillId="0" borderId="45" xfId="66" applyFont="1" applyFill="1" applyBorder="1" applyAlignment="1">
      <alignment horizontal="left" vertical="center"/>
    </xf>
    <xf numFmtId="41" fontId="40" fillId="0" borderId="46" xfId="66" applyFont="1" applyFill="1" applyBorder="1" applyAlignment="1">
      <alignment horizontal="left" vertical="center"/>
    </xf>
    <xf numFmtId="41" fontId="40" fillId="0" borderId="36" xfId="66" applyFont="1" applyFill="1" applyBorder="1" applyAlignment="1">
      <alignment horizontal="left" vertical="center"/>
    </xf>
    <xf numFmtId="41" fontId="40" fillId="24" borderId="51" xfId="66" applyFont="1" applyFill="1" applyBorder="1" applyAlignment="1">
      <alignment horizontal="center" vertical="center"/>
    </xf>
    <xf numFmtId="41" fontId="40" fillId="24" borderId="52" xfId="66" applyFont="1" applyFill="1" applyBorder="1" applyAlignment="1">
      <alignment horizontal="center" vertical="center"/>
    </xf>
    <xf numFmtId="41" fontId="40" fillId="24" borderId="53" xfId="66" applyFont="1" applyFill="1" applyBorder="1" applyAlignment="1">
      <alignment horizontal="center" vertical="center"/>
    </xf>
    <xf numFmtId="41" fontId="40" fillId="24" borderId="54" xfId="66" applyFont="1" applyFill="1" applyBorder="1" applyAlignment="1">
      <alignment horizontal="center" vertical="center"/>
    </xf>
    <xf numFmtId="41" fontId="40" fillId="24" borderId="55" xfId="66" applyFont="1" applyFill="1" applyBorder="1" applyAlignment="1">
      <alignment horizontal="center" vertical="center"/>
    </xf>
    <xf numFmtId="41" fontId="40" fillId="24" borderId="56" xfId="66" applyFont="1" applyFill="1" applyBorder="1" applyAlignment="1">
      <alignment horizontal="center" vertical="center"/>
    </xf>
    <xf numFmtId="41" fontId="40" fillId="25" borderId="39" xfId="66" applyFont="1" applyFill="1" applyBorder="1" applyAlignment="1">
      <alignment horizontal="center" vertical="center"/>
    </xf>
    <xf numFmtId="41" fontId="40" fillId="25" borderId="46" xfId="66" applyFont="1" applyFill="1" applyBorder="1" applyAlignment="1">
      <alignment horizontal="center" vertical="center"/>
    </xf>
    <xf numFmtId="41" fontId="40" fillId="25" borderId="36" xfId="66" applyFont="1" applyFill="1" applyBorder="1" applyAlignment="1">
      <alignment horizontal="center" vertical="center"/>
    </xf>
    <xf numFmtId="41" fontId="40" fillId="24" borderId="41" xfId="66" applyFont="1" applyFill="1" applyBorder="1" applyAlignment="1">
      <alignment horizontal="center" vertical="center"/>
    </xf>
    <xf numFmtId="41" fontId="40" fillId="24" borderId="42" xfId="66" applyFont="1" applyFill="1" applyBorder="1" applyAlignment="1">
      <alignment horizontal="center" vertical="center"/>
    </xf>
    <xf numFmtId="41" fontId="40" fillId="0" borderId="47" xfId="66" applyFont="1" applyFill="1" applyBorder="1" applyAlignment="1">
      <alignment horizontal="left" vertical="center"/>
    </xf>
    <xf numFmtId="41" fontId="40" fillId="0" borderId="48" xfId="66" applyFont="1" applyFill="1" applyBorder="1" applyAlignment="1">
      <alignment horizontal="left" vertical="center"/>
    </xf>
    <xf numFmtId="41" fontId="40" fillId="0" borderId="49" xfId="66" applyFont="1" applyFill="1" applyBorder="1" applyAlignment="1">
      <alignment horizontal="left" vertical="center"/>
    </xf>
    <xf numFmtId="0" fontId="40" fillId="24" borderId="27" xfId="85" applyFont="1" applyFill="1" applyBorder="1" applyAlignment="1">
      <alignment horizontal="center" vertical="center" wrapText="1"/>
    </xf>
    <xf numFmtId="0" fontId="40" fillId="24" borderId="59" xfId="85" applyFont="1" applyFill="1" applyBorder="1" applyAlignment="1">
      <alignment horizontal="center" vertical="center" wrapText="1"/>
    </xf>
    <xf numFmtId="0" fontId="40" fillId="24" borderId="60" xfId="85" applyFont="1" applyFill="1" applyBorder="1" applyAlignment="1">
      <alignment horizontal="center" vertical="center" wrapText="1"/>
    </xf>
    <xf numFmtId="0" fontId="40" fillId="27" borderId="61" xfId="85" applyFont="1" applyFill="1" applyBorder="1" applyAlignment="1">
      <alignment horizontal="center" vertical="center" wrapText="1"/>
    </xf>
    <xf numFmtId="0" fontId="40" fillId="27" borderId="31" xfId="85" applyFont="1" applyFill="1" applyBorder="1" applyAlignment="1">
      <alignment horizontal="center" vertical="center" wrapText="1"/>
    </xf>
    <xf numFmtId="0" fontId="40" fillId="24" borderId="62" xfId="85" applyFont="1" applyFill="1" applyBorder="1" applyAlignment="1">
      <alignment horizontal="center" vertical="center" wrapText="1"/>
    </xf>
    <xf numFmtId="0" fontId="40" fillId="24" borderId="63" xfId="85" applyFont="1" applyFill="1" applyBorder="1" applyAlignment="1">
      <alignment horizontal="center" vertical="center" wrapText="1"/>
    </xf>
    <xf numFmtId="41" fontId="40" fillId="0" borderId="65" xfId="66" applyFont="1" applyBorder="1" applyAlignment="1">
      <alignment horizontal="center" vertical="center"/>
    </xf>
    <xf numFmtId="41" fontId="40" fillId="24" borderId="58" xfId="66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9" fontId="40" fillId="0" borderId="34" xfId="66" applyNumberFormat="1" applyFont="1" applyFill="1" applyBorder="1" applyAlignment="1">
      <alignment horizontal="center" vertical="center" wrapText="1" shrinkToFit="1"/>
    </xf>
    <xf numFmtId="41" fontId="40" fillId="0" borderId="35" xfId="66" applyFont="1" applyFill="1" applyBorder="1" applyAlignment="1">
      <alignment horizontal="center" vertical="center" shrinkToFit="1"/>
    </xf>
    <xf numFmtId="177" fontId="40" fillId="24" borderId="71" xfId="0" applyNumberFormat="1" applyFont="1" applyFill="1" applyBorder="1" applyAlignment="1">
      <alignment horizontal="center" vertical="center" wrapText="1"/>
    </xf>
    <xf numFmtId="177" fontId="40" fillId="24" borderId="72" xfId="0" applyNumberFormat="1" applyFont="1" applyFill="1" applyBorder="1" applyAlignment="1">
      <alignment horizontal="center" vertical="center" wrapText="1"/>
    </xf>
    <xf numFmtId="177" fontId="40" fillId="24" borderId="37" xfId="0" applyNumberFormat="1" applyFont="1" applyFill="1" applyBorder="1" applyAlignment="1">
      <alignment horizontal="center" vertical="center" wrapText="1"/>
    </xf>
    <xf numFmtId="177" fontId="40" fillId="24" borderId="38" xfId="66" applyNumberFormat="1" applyFont="1" applyFill="1" applyBorder="1" applyAlignment="1">
      <alignment horizontal="center" vertical="center" wrapText="1"/>
    </xf>
    <xf numFmtId="0" fontId="40" fillId="0" borderId="65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9" fontId="40" fillId="0" borderId="34" xfId="66" applyNumberFormat="1" applyFont="1" applyFill="1" applyBorder="1" applyAlignment="1">
      <alignment horizontal="center" vertical="center" shrinkToFit="1"/>
    </xf>
    <xf numFmtId="41" fontId="40" fillId="0" borderId="34" xfId="66" applyFont="1" applyFill="1" applyBorder="1" applyAlignment="1">
      <alignment horizontal="center" vertical="center" shrinkToFit="1"/>
    </xf>
    <xf numFmtId="41" fontId="40" fillId="0" borderId="16" xfId="66" applyFont="1" applyFill="1" applyBorder="1" applyAlignment="1">
      <alignment horizontal="center" vertical="center" shrinkToFit="1"/>
    </xf>
    <xf numFmtId="9" fontId="40" fillId="0" borderId="5" xfId="66" applyNumberFormat="1" applyFont="1" applyFill="1" applyBorder="1" applyAlignment="1">
      <alignment horizontal="center" vertical="center" shrinkToFit="1"/>
    </xf>
    <xf numFmtId="41" fontId="40" fillId="0" borderId="22" xfId="66" applyFont="1" applyFill="1" applyBorder="1" applyAlignment="1">
      <alignment horizontal="center" vertical="center" shrinkToFi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9" fontId="40" fillId="0" borderId="16" xfId="66" applyNumberFormat="1" applyFont="1" applyFill="1" applyBorder="1" applyAlignment="1">
      <alignment horizontal="center" vertical="center" shrinkToFit="1"/>
    </xf>
    <xf numFmtId="41" fontId="40" fillId="0" borderId="18" xfId="66" applyFont="1" applyFill="1" applyBorder="1" applyAlignment="1">
      <alignment horizontal="center" vertical="center" shrinkToFit="1"/>
    </xf>
    <xf numFmtId="177" fontId="38" fillId="0" borderId="0" xfId="66" applyNumberFormat="1" applyFont="1" applyFill="1" applyBorder="1" applyAlignment="1">
      <alignment horizontal="right" vertical="center"/>
    </xf>
    <xf numFmtId="177" fontId="40" fillId="24" borderId="40" xfId="0" applyNumberFormat="1" applyFont="1" applyFill="1" applyBorder="1" applyAlignment="1">
      <alignment horizontal="center" vertical="center" wrapText="1"/>
    </xf>
    <xf numFmtId="177" fontId="40" fillId="24" borderId="50" xfId="0" applyNumberFormat="1" applyFont="1" applyFill="1" applyBorder="1" applyAlignment="1">
      <alignment horizontal="center" vertical="center" wrapText="1"/>
    </xf>
    <xf numFmtId="0" fontId="40" fillId="24" borderId="51" xfId="0" applyFont="1" applyFill="1" applyBorder="1" applyAlignment="1">
      <alignment horizontal="center" vertical="center"/>
    </xf>
    <xf numFmtId="0" fontId="40" fillId="24" borderId="53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6" xfId="0" applyFont="1" applyFill="1" applyBorder="1" applyAlignment="1">
      <alignment horizontal="center" vertical="center"/>
    </xf>
    <xf numFmtId="0" fontId="40" fillId="25" borderId="74" xfId="0" applyFont="1" applyFill="1" applyBorder="1" applyAlignment="1">
      <alignment horizontal="center" vertical="center" wrapText="1"/>
    </xf>
    <xf numFmtId="0" fontId="40" fillId="25" borderId="23" xfId="0" applyFont="1" applyFill="1" applyBorder="1" applyAlignment="1">
      <alignment horizontal="center" vertical="center" wrapText="1"/>
    </xf>
    <xf numFmtId="0" fontId="40" fillId="25" borderId="78" xfId="0" applyFont="1" applyFill="1" applyBorder="1" applyAlignment="1">
      <alignment horizontal="center" vertical="center" wrapText="1"/>
    </xf>
    <xf numFmtId="0" fontId="40" fillId="24" borderId="69" xfId="0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horizontal="center" vertical="center"/>
    </xf>
    <xf numFmtId="177" fontId="40" fillId="24" borderId="43" xfId="0" applyNumberFormat="1" applyFont="1" applyFill="1" applyBorder="1" applyAlignment="1">
      <alignment horizontal="center" vertical="center" wrapText="1"/>
    </xf>
    <xf numFmtId="177" fontId="40" fillId="24" borderId="44" xfId="66" applyNumberFormat="1" applyFont="1" applyFill="1" applyBorder="1" applyAlignment="1">
      <alignment horizontal="center" vertical="center" wrapText="1"/>
    </xf>
    <xf numFmtId="177" fontId="38" fillId="0" borderId="25" xfId="66" applyNumberFormat="1" applyFont="1" applyFill="1" applyBorder="1" applyAlignment="1">
      <alignment horizontal="right" vertical="center"/>
    </xf>
    <xf numFmtId="177" fontId="40" fillId="24" borderId="44" xfId="0" applyNumberFormat="1" applyFont="1" applyFill="1" applyBorder="1" applyAlignment="1">
      <alignment horizontal="center" vertical="center" wrapText="1"/>
    </xf>
    <xf numFmtId="41" fontId="40" fillId="0" borderId="5" xfId="66" applyFont="1" applyFill="1" applyBorder="1" applyAlignment="1">
      <alignment horizontal="center" vertical="center" shrinkToFi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177" fontId="40" fillId="24" borderId="58" xfId="0" applyNumberFormat="1" applyFont="1" applyFill="1" applyBorder="1" applyAlignment="1">
      <alignment horizontal="center" vertical="center" wrapText="1"/>
    </xf>
    <xf numFmtId="177" fontId="40" fillId="24" borderId="33" xfId="0" applyNumberFormat="1" applyFont="1" applyFill="1" applyBorder="1" applyAlignment="1">
      <alignment horizontal="center" vertical="center" wrapText="1"/>
    </xf>
    <xf numFmtId="0" fontId="40" fillId="24" borderId="57" xfId="0" applyFont="1" applyFill="1" applyBorder="1" applyAlignment="1">
      <alignment horizontal="center" vertical="center"/>
    </xf>
    <xf numFmtId="0" fontId="40" fillId="24" borderId="58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 wrapText="1"/>
    </xf>
    <xf numFmtId="177" fontId="40" fillId="24" borderId="15" xfId="0" applyNumberFormat="1" applyFont="1" applyFill="1" applyBorder="1" applyAlignment="1">
      <alignment horizontal="center" vertical="center" wrapText="1"/>
    </xf>
    <xf numFmtId="177" fontId="40" fillId="24" borderId="26" xfId="0" applyNumberFormat="1" applyFont="1" applyFill="1" applyBorder="1" applyAlignment="1">
      <alignment horizontal="center" vertical="center" wrapText="1"/>
    </xf>
    <xf numFmtId="9" fontId="40" fillId="0" borderId="77" xfId="66" applyNumberFormat="1" applyFont="1" applyFill="1" applyBorder="1" applyAlignment="1">
      <alignment horizontal="center" vertical="center" shrinkToFit="1"/>
    </xf>
    <xf numFmtId="41" fontId="40" fillId="0" borderId="68" xfId="66" applyFont="1" applyFill="1" applyBorder="1" applyAlignment="1">
      <alignment horizontal="center" vertical="center" shrinkToFit="1"/>
    </xf>
    <xf numFmtId="41" fontId="40" fillId="0" borderId="77" xfId="66" applyFont="1" applyFill="1" applyBorder="1" applyAlignment="1">
      <alignment horizontal="center" vertical="center" shrinkToFit="1"/>
    </xf>
    <xf numFmtId="0" fontId="40" fillId="0" borderId="76" xfId="0" applyFont="1" applyFill="1" applyBorder="1" applyAlignment="1">
      <alignment horizontal="center" vertical="center" wrapText="1"/>
    </xf>
    <xf numFmtId="0" fontId="40" fillId="0" borderId="77" xfId="0" applyFont="1" applyFill="1" applyBorder="1" applyAlignment="1">
      <alignment horizontal="center" vertical="center" wrapText="1"/>
    </xf>
    <xf numFmtId="0" fontId="40" fillId="26" borderId="74" xfId="0" applyFont="1" applyFill="1" applyBorder="1" applyAlignment="1">
      <alignment horizontal="center" vertical="center"/>
    </xf>
    <xf numFmtId="0" fontId="40" fillId="26" borderId="23" xfId="0" applyFont="1" applyFill="1" applyBorder="1" applyAlignment="1">
      <alignment horizontal="center" vertical="center"/>
    </xf>
    <xf numFmtId="0" fontId="40" fillId="24" borderId="69" xfId="0" applyFont="1" applyFill="1" applyBorder="1" applyAlignment="1">
      <alignment horizontal="center" vertical="center" wrapText="1"/>
    </xf>
    <xf numFmtId="0" fontId="40" fillId="24" borderId="52" xfId="0" applyFont="1" applyFill="1" applyBorder="1" applyAlignment="1">
      <alignment horizontal="center" vertical="center"/>
    </xf>
    <xf numFmtId="0" fontId="40" fillId="24" borderId="55" xfId="0" applyFont="1" applyFill="1" applyBorder="1" applyAlignment="1">
      <alignment horizontal="center" vertical="center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25" borderId="39" xfId="0" applyFont="1" applyFill="1" applyBorder="1" applyAlignment="1">
      <alignment horizontal="center" vertical="center"/>
    </xf>
    <xf numFmtId="0" fontId="40" fillId="25" borderId="36" xfId="0" applyFont="1" applyFill="1" applyBorder="1" applyAlignment="1">
      <alignment horizontal="center" vertical="center"/>
    </xf>
    <xf numFmtId="0" fontId="40" fillId="25" borderId="45" xfId="0" applyFont="1" applyFill="1" applyBorder="1" applyAlignment="1">
      <alignment vertical="center"/>
    </xf>
    <xf numFmtId="0" fontId="40" fillId="25" borderId="46" xfId="0" applyFont="1" applyFill="1" applyBorder="1" applyAlignment="1">
      <alignment vertical="center"/>
    </xf>
    <xf numFmtId="0" fontId="40" fillId="25" borderId="45" xfId="0" applyFont="1" applyFill="1" applyBorder="1" applyAlignment="1">
      <alignment horizontal="center" vertical="center"/>
    </xf>
    <xf numFmtId="0" fontId="40" fillId="25" borderId="46" xfId="0" applyFont="1" applyFill="1" applyBorder="1" applyAlignment="1">
      <alignment horizontal="center" vertical="center"/>
    </xf>
    <xf numFmtId="0" fontId="40" fillId="0" borderId="47" xfId="0" applyFont="1" applyBorder="1" applyAlignment="1">
      <alignment horizontal="center" vertical="center" wrapText="1"/>
    </xf>
    <xf numFmtId="0" fontId="40" fillId="0" borderId="48" xfId="0" applyFont="1" applyBorder="1" applyAlignment="1">
      <alignment horizontal="center" vertical="center" wrapText="1"/>
    </xf>
    <xf numFmtId="0" fontId="40" fillId="24" borderId="71" xfId="0" applyFont="1" applyFill="1" applyBorder="1" applyAlignment="1">
      <alignment horizontal="center" vertical="center" wrapText="1"/>
    </xf>
    <xf numFmtId="0" fontId="40" fillId="24" borderId="72" xfId="0" applyFont="1" applyFill="1" applyBorder="1" applyAlignment="1">
      <alignment horizontal="center" vertical="center" wrapText="1"/>
    </xf>
    <xf numFmtId="0" fontId="40" fillId="24" borderId="73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25" borderId="16" xfId="0" applyFont="1" applyFill="1" applyBorder="1" applyAlignment="1">
      <alignment vertical="center"/>
    </xf>
    <xf numFmtId="0" fontId="40" fillId="25" borderId="16" xfId="0" applyFont="1" applyFill="1" applyBorder="1" applyAlignment="1">
      <alignment horizontal="center" vertical="center"/>
    </xf>
    <xf numFmtId="0" fontId="40" fillId="25" borderId="17" xfId="0" applyFont="1" applyFill="1" applyBorder="1" applyAlignment="1">
      <alignment horizontal="center" vertical="center"/>
    </xf>
    <xf numFmtId="0" fontId="40" fillId="24" borderId="51" xfId="0" applyFont="1" applyFill="1" applyBorder="1" applyAlignment="1">
      <alignment horizontal="center" vertical="center" wrapText="1"/>
    </xf>
    <xf numFmtId="0" fontId="40" fillId="24" borderId="54" xfId="0" applyFont="1" applyFill="1" applyBorder="1" applyAlignment="1">
      <alignment horizontal="center" vertical="center" wrapText="1"/>
    </xf>
    <xf numFmtId="0" fontId="40" fillId="24" borderId="43" xfId="0" applyFont="1" applyFill="1" applyBorder="1" applyAlignment="1">
      <alignment horizontal="center" vertical="center"/>
    </xf>
    <xf numFmtId="0" fontId="40" fillId="24" borderId="44" xfId="0" applyFont="1" applyFill="1" applyBorder="1" applyAlignment="1">
      <alignment horizontal="center" vertical="center"/>
    </xf>
    <xf numFmtId="0" fontId="40" fillId="26" borderId="19" xfId="0" applyFont="1" applyFill="1" applyBorder="1" applyAlignment="1">
      <alignment vertical="center"/>
    </xf>
  </cellXfs>
  <cellStyles count="89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eE­ [0]_INQUIRY ¿μ¾÷AßAø " xfId="19"/>
    <cellStyle name="AeE­_INQUIRY ¿μ¾÷AßAø " xfId="20"/>
    <cellStyle name="AÞ¸¶ [0]_INQUIRY ¿μ¾÷AßAø " xfId="21"/>
    <cellStyle name="AÞ¸¶_INQUIRY ¿μ¾÷AßAø " xfId="22"/>
    <cellStyle name="C￥AØ_¿μ¾÷CoE² " xfId="23"/>
    <cellStyle name="Comma" xfId="24"/>
    <cellStyle name="Comma [0]_ 구역면적" xfId="25"/>
    <cellStyle name="Comma_ 구역면적" xfId="26"/>
    <cellStyle name="Currency" xfId="27"/>
    <cellStyle name="Currency [0]_ 구역면적" xfId="28"/>
    <cellStyle name="Currency_ 구역면적" xfId="29"/>
    <cellStyle name="Currency1" xfId="30"/>
    <cellStyle name="Date" xfId="31"/>
    <cellStyle name="Fixed" xfId="32"/>
    <cellStyle name="Header1" xfId="33"/>
    <cellStyle name="Header2" xfId="34"/>
    <cellStyle name="Heading1" xfId="35"/>
    <cellStyle name="Heading2" xfId="36"/>
    <cellStyle name="Normal_ SG&amp;A Bridge " xfId="37"/>
    <cellStyle name="Percent" xfId="38"/>
    <cellStyle name="Total" xfId="39"/>
    <cellStyle name="강조색1" xfId="40" builtinId="29" customBuiltin="1"/>
    <cellStyle name="강조색2" xfId="41" builtinId="33" customBuiltin="1"/>
    <cellStyle name="강조색3" xfId="42" builtinId="37" customBuiltin="1"/>
    <cellStyle name="강조색4" xfId="43" builtinId="41" customBuiltin="1"/>
    <cellStyle name="강조색5" xfId="44" builtinId="45" customBuiltin="1"/>
    <cellStyle name="강조색6" xfId="45" builtinId="49" customBuiltin="1"/>
    <cellStyle name="경고문" xfId="46" builtinId="11" customBuiltin="1"/>
    <cellStyle name="계산" xfId="47" builtinId="22" customBuiltin="1"/>
    <cellStyle name="고정소숫점" xfId="48"/>
    <cellStyle name="고정출력1" xfId="49"/>
    <cellStyle name="고정출력2" xfId="50"/>
    <cellStyle name="나쁨" xfId="51" builtinId="27" customBuiltin="1"/>
    <cellStyle name="날짜" xfId="52"/>
    <cellStyle name="내역서" xfId="53"/>
    <cellStyle name="달러" xfId="54"/>
    <cellStyle name="뒤에 오는 하이퍼링크_0829광역시원단위추정(최종).xls Chart 1" xfId="55"/>
    <cellStyle name="똿뗦먛귟 [0.00]_PRODUCT DETAIL Q1" xfId="56"/>
    <cellStyle name="똿뗦먛귟_PRODUCT DETAIL Q1" xfId="57"/>
    <cellStyle name="메모" xfId="58" builtinId="10" customBuiltin="1"/>
    <cellStyle name="믅됞 [0.00]_PRODUCT DETAIL Q1" xfId="59"/>
    <cellStyle name="믅됞_PRODUCT DETAIL Q1" xfId="60"/>
    <cellStyle name="백분율" xfId="61" builtinId="5"/>
    <cellStyle name="보통" xfId="62" builtinId="28" customBuiltin="1"/>
    <cellStyle name="뷭?_BOOKSHIP" xfId="63"/>
    <cellStyle name="설명 텍스트" xfId="64" builtinId="53" customBuiltin="1"/>
    <cellStyle name="셀 확인" xfId="65" builtinId="23" customBuiltin="1"/>
    <cellStyle name="쉼표 [0]" xfId="66" builtinId="6"/>
    <cellStyle name="쉼표 [0] 2" xfId="67"/>
    <cellStyle name="스타일 1" xfId="68"/>
    <cellStyle name="연결된 셀" xfId="69" builtinId="24" customBuiltin="1"/>
    <cellStyle name="요약" xfId="70" builtinId="25" customBuiltin="1"/>
    <cellStyle name="입력" xfId="71" builtinId="20" customBuiltin="1"/>
    <cellStyle name="자리수" xfId="72"/>
    <cellStyle name="자리수0" xfId="73"/>
    <cellStyle name="제목" xfId="74" builtinId="15" customBuiltin="1"/>
    <cellStyle name="제목 1" xfId="75" builtinId="16" customBuiltin="1"/>
    <cellStyle name="제목 2" xfId="76" builtinId="17" customBuiltin="1"/>
    <cellStyle name="제목 3" xfId="77" builtinId="18" customBuiltin="1"/>
    <cellStyle name="제목 4" xfId="78" builtinId="19" customBuiltin="1"/>
    <cellStyle name="좋음" xfId="79" builtinId="26" customBuiltin="1"/>
    <cellStyle name="출력" xfId="80" builtinId="21" customBuiltin="1"/>
    <cellStyle name="콤마 [0]_(1.토)" xfId="81"/>
    <cellStyle name="콤마_(1.토)" xfId="82"/>
    <cellStyle name="퍼센트" xfId="83"/>
    <cellStyle name="표준" xfId="0" builtinId="0"/>
    <cellStyle name="표준 2" xfId="84"/>
    <cellStyle name="표준_인구이동" xfId="85"/>
    <cellStyle name="합산" xfId="86"/>
    <cellStyle name="화폐기호" xfId="87"/>
    <cellStyle name="화폐기호0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5"/>
  <sheetViews>
    <sheetView showGridLines="0" tabSelected="1" view="pageBreakPreview" zoomScaleNormal="85" workbookViewId="0">
      <selection activeCell="I9" sqref="I9"/>
    </sheetView>
  </sheetViews>
  <sheetFormatPr defaultColWidth="17.5" defaultRowHeight="18.600000000000001" customHeight="1"/>
  <cols>
    <col min="1" max="1" width="10.83203125" style="62" customWidth="1"/>
    <col min="2" max="2" width="16.83203125" style="2" customWidth="1"/>
    <col min="3" max="3" width="11.6640625" style="62" customWidth="1"/>
    <col min="4" max="4" width="65.83203125" style="2" customWidth="1"/>
    <col min="5" max="5" width="22" style="66" hidden="1" customWidth="1"/>
    <col min="6" max="6" width="16.5" style="66" customWidth="1"/>
    <col min="7" max="9" width="14.83203125" style="2" customWidth="1"/>
    <col min="10" max="10" width="13.83203125" style="2" customWidth="1"/>
    <col min="11" max="11" width="10.83203125" style="2" customWidth="1"/>
    <col min="12" max="12" width="13.83203125" style="2" customWidth="1"/>
    <col min="13" max="16384" width="17.5" style="2"/>
  </cols>
  <sheetData>
    <row r="1" spans="1:12" ht="18.600000000000001" customHeight="1">
      <c r="A1" s="48" t="s">
        <v>142</v>
      </c>
      <c r="B1" s="49"/>
      <c r="C1" s="50"/>
      <c r="D1" s="49"/>
      <c r="E1" s="51"/>
      <c r="F1" s="51"/>
      <c r="G1" s="49"/>
      <c r="H1" s="49"/>
      <c r="I1" s="49"/>
      <c r="J1" s="52"/>
      <c r="K1" s="52"/>
      <c r="L1" s="52"/>
    </row>
    <row r="2" spans="1:12" ht="18.600000000000001" customHeight="1">
      <c r="A2" s="53" t="s">
        <v>28</v>
      </c>
      <c r="B2" s="54"/>
      <c r="C2" s="55"/>
      <c r="D2" s="54"/>
      <c r="E2" s="56"/>
      <c r="F2" s="56"/>
      <c r="G2" s="54"/>
      <c r="H2" s="54"/>
      <c r="I2" s="54"/>
      <c r="J2" s="57"/>
      <c r="K2" s="57"/>
      <c r="L2" s="57"/>
    </row>
    <row r="3" spans="1:12" ht="18.600000000000001" customHeight="1">
      <c r="A3" s="135" t="s">
        <v>1</v>
      </c>
      <c r="B3" s="133" t="s">
        <v>2</v>
      </c>
      <c r="C3" s="131" t="s">
        <v>108</v>
      </c>
      <c r="D3" s="133" t="s">
        <v>32</v>
      </c>
      <c r="E3" s="131" t="s">
        <v>45</v>
      </c>
      <c r="F3" s="131" t="s">
        <v>49</v>
      </c>
      <c r="G3" s="133" t="s">
        <v>38</v>
      </c>
      <c r="H3" s="133" t="s">
        <v>39</v>
      </c>
      <c r="I3" s="133" t="s">
        <v>40</v>
      </c>
      <c r="J3" s="131" t="s">
        <v>29</v>
      </c>
      <c r="K3" s="125" t="s">
        <v>31</v>
      </c>
      <c r="L3" s="127" t="s">
        <v>30</v>
      </c>
    </row>
    <row r="4" spans="1:12" ht="18.600000000000001" customHeight="1" thickBot="1">
      <c r="A4" s="136"/>
      <c r="B4" s="132"/>
      <c r="C4" s="132"/>
      <c r="D4" s="132"/>
      <c r="E4" s="134"/>
      <c r="F4" s="134"/>
      <c r="G4" s="132"/>
      <c r="H4" s="132"/>
      <c r="I4" s="132"/>
      <c r="J4" s="134"/>
      <c r="K4" s="126"/>
      <c r="L4" s="128"/>
    </row>
    <row r="5" spans="1:12" ht="30" customHeight="1" thickTop="1">
      <c r="A5" s="129" t="s">
        <v>4</v>
      </c>
      <c r="B5" s="130"/>
      <c r="C5" s="85"/>
      <c r="D5" s="86"/>
      <c r="E5" s="87"/>
      <c r="F5" s="87"/>
      <c r="G5" s="86"/>
      <c r="H5" s="86"/>
      <c r="I5" s="86"/>
      <c r="J5" s="88">
        <f>SUM(J6:J15)</f>
        <v>5921847</v>
      </c>
      <c r="K5" s="88">
        <f>SUM(K6:K15)</f>
        <v>25457</v>
      </c>
      <c r="L5" s="89">
        <f>SUM(L6:L15)</f>
        <v>63268</v>
      </c>
    </row>
    <row r="6" spans="1:12" s="58" customFormat="1" ht="30" customHeight="1">
      <c r="A6" s="90" t="s">
        <v>0</v>
      </c>
      <c r="B6" s="91" t="s">
        <v>27</v>
      </c>
      <c r="C6" s="91" t="s">
        <v>73</v>
      </c>
      <c r="D6" s="92" t="s">
        <v>86</v>
      </c>
      <c r="E6" s="93" t="s">
        <v>46</v>
      </c>
      <c r="F6" s="93" t="s">
        <v>36</v>
      </c>
      <c r="G6" s="94" t="s">
        <v>44</v>
      </c>
      <c r="H6" s="94" t="s">
        <v>41</v>
      </c>
      <c r="I6" s="94" t="s">
        <v>42</v>
      </c>
      <c r="J6" s="95">
        <v>3815131</v>
      </c>
      <c r="K6" s="95">
        <v>10451</v>
      </c>
      <c r="L6" s="96">
        <v>26127</v>
      </c>
    </row>
    <row r="7" spans="1:12" s="59" customFormat="1" ht="30" customHeight="1">
      <c r="A7" s="90" t="s">
        <v>0</v>
      </c>
      <c r="B7" s="91" t="s">
        <v>33</v>
      </c>
      <c r="C7" s="91" t="s">
        <v>74</v>
      </c>
      <c r="D7" s="97" t="s">
        <v>34</v>
      </c>
      <c r="E7" s="93" t="s">
        <v>47</v>
      </c>
      <c r="F7" s="93" t="s">
        <v>37</v>
      </c>
      <c r="G7" s="91" t="s">
        <v>43</v>
      </c>
      <c r="H7" s="91" t="s">
        <v>107</v>
      </c>
      <c r="I7" s="91" t="s">
        <v>107</v>
      </c>
      <c r="J7" s="95">
        <v>688363</v>
      </c>
      <c r="K7" s="95">
        <v>4777</v>
      </c>
      <c r="L7" s="96">
        <v>12421</v>
      </c>
    </row>
    <row r="8" spans="1:12" s="59" customFormat="1" ht="30" customHeight="1">
      <c r="A8" s="90" t="s">
        <v>0</v>
      </c>
      <c r="B8" s="91" t="s">
        <v>65</v>
      </c>
      <c r="C8" s="91" t="s">
        <v>73</v>
      </c>
      <c r="D8" s="97" t="s">
        <v>84</v>
      </c>
      <c r="E8" s="98" t="s">
        <v>48</v>
      </c>
      <c r="F8" s="93" t="s">
        <v>50</v>
      </c>
      <c r="G8" s="91" t="s">
        <v>51</v>
      </c>
      <c r="H8" s="91" t="s">
        <v>52</v>
      </c>
      <c r="I8" s="91" t="s">
        <v>83</v>
      </c>
      <c r="J8" s="95">
        <v>53661</v>
      </c>
      <c r="K8" s="95">
        <v>417</v>
      </c>
      <c r="L8" s="96">
        <f>ROUND(K8*2.4,0)</f>
        <v>1001</v>
      </c>
    </row>
    <row r="9" spans="1:12" s="59" customFormat="1" ht="30" customHeight="1">
      <c r="A9" s="90" t="s">
        <v>0</v>
      </c>
      <c r="B9" s="91" t="s">
        <v>89</v>
      </c>
      <c r="C9" s="91" t="s">
        <v>69</v>
      </c>
      <c r="D9" s="97" t="s">
        <v>91</v>
      </c>
      <c r="E9" s="93" t="s">
        <v>92</v>
      </c>
      <c r="F9" s="93" t="s">
        <v>93</v>
      </c>
      <c r="G9" s="91" t="s">
        <v>94</v>
      </c>
      <c r="H9" s="91" t="s">
        <v>95</v>
      </c>
      <c r="I9" s="91" t="s">
        <v>96</v>
      </c>
      <c r="J9" s="95">
        <v>7957</v>
      </c>
      <c r="K9" s="95">
        <v>84</v>
      </c>
      <c r="L9" s="96">
        <f>ROUND(K9*2.4,0)</f>
        <v>202</v>
      </c>
    </row>
    <row r="10" spans="1:12" s="59" customFormat="1" ht="30" customHeight="1">
      <c r="A10" s="90" t="s">
        <v>88</v>
      </c>
      <c r="B10" s="91" t="s">
        <v>138</v>
      </c>
      <c r="C10" s="91" t="s">
        <v>131</v>
      </c>
      <c r="D10" s="97" t="s">
        <v>132</v>
      </c>
      <c r="E10" s="93" t="s">
        <v>99</v>
      </c>
      <c r="F10" s="93" t="s">
        <v>133</v>
      </c>
      <c r="G10" s="91" t="s">
        <v>134</v>
      </c>
      <c r="H10" s="91" t="s">
        <v>135</v>
      </c>
      <c r="I10" s="91" t="s">
        <v>136</v>
      </c>
      <c r="J10" s="95">
        <v>37687</v>
      </c>
      <c r="K10" s="95">
        <v>700</v>
      </c>
      <c r="L10" s="96">
        <f>ROUND(K10*2.4,0)</f>
        <v>1680</v>
      </c>
    </row>
    <row r="11" spans="1:12" s="59" customFormat="1" ht="30" customHeight="1">
      <c r="A11" s="112" t="s">
        <v>0</v>
      </c>
      <c r="B11" s="113" t="s">
        <v>98</v>
      </c>
      <c r="C11" s="113" t="s">
        <v>109</v>
      </c>
      <c r="D11" s="114" t="s">
        <v>100</v>
      </c>
      <c r="E11" s="115" t="s">
        <v>99</v>
      </c>
      <c r="F11" s="115" t="s">
        <v>101</v>
      </c>
      <c r="G11" s="113" t="s">
        <v>102</v>
      </c>
      <c r="H11" s="113" t="s">
        <v>103</v>
      </c>
      <c r="I11" s="113" t="s">
        <v>106</v>
      </c>
      <c r="J11" s="116">
        <v>114254</v>
      </c>
      <c r="K11" s="116">
        <v>125</v>
      </c>
      <c r="L11" s="117">
        <v>375</v>
      </c>
    </row>
    <row r="12" spans="1:12" s="59" customFormat="1" ht="30" customHeight="1">
      <c r="A12" s="112" t="s">
        <v>0</v>
      </c>
      <c r="B12" s="113" t="s">
        <v>159</v>
      </c>
      <c r="C12" s="113" t="s">
        <v>69</v>
      </c>
      <c r="D12" s="114" t="s">
        <v>143</v>
      </c>
      <c r="E12" s="115" t="s">
        <v>99</v>
      </c>
      <c r="F12" s="115" t="s">
        <v>144</v>
      </c>
      <c r="G12" s="113" t="s">
        <v>146</v>
      </c>
      <c r="H12" s="113" t="s">
        <v>106</v>
      </c>
      <c r="I12" s="113" t="s">
        <v>145</v>
      </c>
      <c r="J12" s="116">
        <v>197698</v>
      </c>
      <c r="K12" s="116">
        <v>160</v>
      </c>
      <c r="L12" s="117">
        <v>480</v>
      </c>
    </row>
    <row r="13" spans="1:12" s="59" customFormat="1" ht="30" customHeight="1">
      <c r="A13" s="112" t="s">
        <v>0</v>
      </c>
      <c r="B13" s="113" t="s">
        <v>162</v>
      </c>
      <c r="C13" s="113" t="s">
        <v>69</v>
      </c>
      <c r="D13" s="114" t="s">
        <v>163</v>
      </c>
      <c r="E13" s="115" t="s">
        <v>99</v>
      </c>
      <c r="F13" s="115" t="s">
        <v>164</v>
      </c>
      <c r="G13" s="113" t="s">
        <v>165</v>
      </c>
      <c r="H13" s="113" t="s">
        <v>167</v>
      </c>
      <c r="I13" s="113" t="s">
        <v>166</v>
      </c>
      <c r="J13" s="116">
        <v>40990</v>
      </c>
      <c r="K13" s="116">
        <v>951</v>
      </c>
      <c r="L13" s="96">
        <f>ROUND(K13*2.4,0)</f>
        <v>2282</v>
      </c>
    </row>
    <row r="14" spans="1:12" s="59" customFormat="1" ht="30" customHeight="1">
      <c r="A14" s="112" t="s">
        <v>0</v>
      </c>
      <c r="B14" s="113" t="s">
        <v>168</v>
      </c>
      <c r="C14" s="113" t="s">
        <v>69</v>
      </c>
      <c r="D14" s="114" t="s">
        <v>169</v>
      </c>
      <c r="E14" s="115" t="s">
        <v>99</v>
      </c>
      <c r="F14" s="115" t="s">
        <v>170</v>
      </c>
      <c r="G14" s="113" t="s">
        <v>171</v>
      </c>
      <c r="H14" s="113" t="s">
        <v>172</v>
      </c>
      <c r="I14" s="113" t="s">
        <v>173</v>
      </c>
      <c r="J14" s="116">
        <v>38111</v>
      </c>
      <c r="K14" s="116">
        <v>930</v>
      </c>
      <c r="L14" s="96">
        <f>ROUND(K14*2.4,0)</f>
        <v>2232</v>
      </c>
    </row>
    <row r="15" spans="1:12" s="59" customFormat="1" ht="30" customHeight="1">
      <c r="A15" s="99" t="s">
        <v>0</v>
      </c>
      <c r="B15" s="100" t="s">
        <v>140</v>
      </c>
      <c r="C15" s="100" t="s">
        <v>69</v>
      </c>
      <c r="D15" s="101" t="s">
        <v>141</v>
      </c>
      <c r="E15" s="102" t="s">
        <v>99</v>
      </c>
      <c r="F15" s="102"/>
      <c r="G15" s="100"/>
      <c r="H15" s="100"/>
      <c r="I15" s="100"/>
      <c r="J15" s="103">
        <v>927995</v>
      </c>
      <c r="K15" s="103">
        <f>ROUND(L15/2.4,0)</f>
        <v>6862</v>
      </c>
      <c r="L15" s="104">
        <v>16468</v>
      </c>
    </row>
    <row r="16" spans="1:12" ht="18.600000000000001" customHeight="1">
      <c r="A16" s="105" t="s">
        <v>137</v>
      </c>
      <c r="B16" s="52"/>
      <c r="C16" s="50"/>
      <c r="D16" s="52"/>
      <c r="E16" s="51"/>
      <c r="F16" s="51"/>
      <c r="G16" s="52"/>
      <c r="H16" s="52"/>
      <c r="I16" s="52"/>
      <c r="J16" s="60"/>
      <c r="K16" s="60"/>
      <c r="L16" s="60"/>
    </row>
    <row r="17" spans="1:12" ht="18.600000000000001" customHeight="1">
      <c r="A17" s="61"/>
      <c r="E17" s="63"/>
      <c r="F17" s="63"/>
      <c r="J17" s="37"/>
      <c r="K17" s="37"/>
      <c r="L17" s="37"/>
    </row>
    <row r="18" spans="1:12" ht="18.600000000000001" customHeight="1">
      <c r="E18" s="63"/>
      <c r="F18" s="63"/>
      <c r="J18" s="64"/>
      <c r="K18" s="64"/>
      <c r="L18" s="64"/>
    </row>
    <row r="19" spans="1:12" ht="18.600000000000001" customHeight="1">
      <c r="E19" s="63"/>
      <c r="F19" s="63"/>
      <c r="J19" s="37"/>
      <c r="K19" s="37"/>
      <c r="L19" s="37"/>
    </row>
    <row r="20" spans="1:12" ht="18.600000000000001" customHeight="1">
      <c r="E20" s="63"/>
      <c r="F20" s="63"/>
      <c r="J20" s="37"/>
      <c r="K20" s="37"/>
      <c r="L20" s="37"/>
    </row>
    <row r="21" spans="1:12" ht="18.600000000000001" customHeight="1">
      <c r="E21" s="64"/>
      <c r="F21" s="64"/>
      <c r="J21" s="64"/>
      <c r="K21" s="64"/>
      <c r="L21" s="64"/>
    </row>
    <row r="22" spans="1:12" ht="18.600000000000001" customHeight="1">
      <c r="E22" s="64"/>
      <c r="F22" s="64"/>
      <c r="J22" s="64"/>
      <c r="K22" s="64"/>
      <c r="L22" s="64"/>
    </row>
    <row r="23" spans="1:12" ht="18.600000000000001" customHeight="1">
      <c r="E23" s="64"/>
      <c r="F23" s="64"/>
      <c r="J23" s="64"/>
      <c r="K23" s="64"/>
      <c r="L23" s="64"/>
    </row>
    <row r="24" spans="1:12" ht="18.600000000000001" customHeight="1">
      <c r="E24" s="64"/>
      <c r="F24" s="64"/>
      <c r="J24" s="64"/>
      <c r="K24" s="64"/>
      <c r="L24" s="64"/>
    </row>
    <row r="25" spans="1:12" ht="18.600000000000001" customHeight="1">
      <c r="E25" s="64"/>
      <c r="F25" s="64"/>
      <c r="J25" s="64"/>
      <c r="K25" s="64"/>
      <c r="L25" s="64"/>
    </row>
    <row r="26" spans="1:12" ht="18.600000000000001" customHeight="1">
      <c r="E26" s="64"/>
      <c r="F26" s="64"/>
      <c r="J26" s="64"/>
      <c r="K26" s="64"/>
      <c r="L26" s="64"/>
    </row>
    <row r="27" spans="1:12" ht="18.600000000000001" customHeight="1">
      <c r="E27" s="64"/>
      <c r="F27" s="64"/>
      <c r="J27" s="64"/>
      <c r="K27" s="64"/>
      <c r="L27" s="64"/>
    </row>
    <row r="28" spans="1:12" ht="18.600000000000001" customHeight="1">
      <c r="E28" s="64"/>
      <c r="F28" s="64"/>
      <c r="J28" s="64"/>
      <c r="K28" s="64"/>
      <c r="L28" s="64"/>
    </row>
    <row r="29" spans="1:12" ht="18.600000000000001" customHeight="1">
      <c r="E29" s="64"/>
      <c r="F29" s="64"/>
      <c r="J29" s="64"/>
      <c r="K29" s="64"/>
      <c r="L29" s="64"/>
    </row>
    <row r="30" spans="1:12" ht="18.600000000000001" customHeight="1">
      <c r="E30" s="65"/>
      <c r="F30" s="65"/>
      <c r="J30" s="64"/>
      <c r="K30" s="64"/>
      <c r="L30" s="64"/>
    </row>
    <row r="31" spans="1:12" ht="18.600000000000001" customHeight="1">
      <c r="E31" s="65"/>
      <c r="F31" s="65"/>
      <c r="J31" s="64"/>
      <c r="K31" s="64"/>
      <c r="L31" s="64"/>
    </row>
    <row r="32" spans="1:12" ht="18.600000000000001" customHeight="1">
      <c r="E32" s="65"/>
      <c r="F32" s="65"/>
      <c r="J32" s="64"/>
      <c r="K32" s="64"/>
      <c r="L32" s="64"/>
    </row>
    <row r="33" spans="5:12" ht="18.600000000000001" customHeight="1">
      <c r="E33" s="65"/>
      <c r="F33" s="65"/>
      <c r="J33" s="64"/>
      <c r="K33" s="64"/>
      <c r="L33" s="64"/>
    </row>
    <row r="34" spans="5:12" ht="18.600000000000001" customHeight="1">
      <c r="E34" s="65"/>
      <c r="F34" s="65"/>
      <c r="J34" s="64"/>
      <c r="K34" s="64"/>
      <c r="L34" s="64"/>
    </row>
    <row r="35" spans="5:12" ht="18.600000000000001" customHeight="1">
      <c r="E35" s="65"/>
      <c r="F35" s="65"/>
      <c r="J35" s="64"/>
      <c r="K35" s="64"/>
      <c r="L35" s="64"/>
    </row>
    <row r="36" spans="5:12" ht="18.600000000000001" customHeight="1">
      <c r="J36" s="64"/>
      <c r="K36" s="64"/>
      <c r="L36" s="64"/>
    </row>
    <row r="37" spans="5:12" ht="18.600000000000001" customHeight="1">
      <c r="J37" s="64"/>
      <c r="K37" s="64"/>
      <c r="L37" s="64"/>
    </row>
    <row r="38" spans="5:12" ht="18.600000000000001" customHeight="1">
      <c r="J38" s="64"/>
      <c r="K38" s="64"/>
      <c r="L38" s="64"/>
    </row>
    <row r="39" spans="5:12" ht="18.600000000000001" customHeight="1">
      <c r="J39" s="64"/>
      <c r="K39" s="64"/>
      <c r="L39" s="64"/>
    </row>
    <row r="40" spans="5:12" ht="18.600000000000001" customHeight="1">
      <c r="J40" s="64"/>
      <c r="K40" s="64"/>
      <c r="L40" s="64"/>
    </row>
    <row r="41" spans="5:12" ht="18.600000000000001" customHeight="1">
      <c r="J41" s="37"/>
      <c r="K41" s="37"/>
      <c r="L41" s="37"/>
    </row>
    <row r="42" spans="5:12" ht="18.600000000000001" customHeight="1">
      <c r="J42" s="37"/>
      <c r="K42" s="37"/>
      <c r="L42" s="37"/>
    </row>
    <row r="43" spans="5:12" ht="18.600000000000001" customHeight="1">
      <c r="J43" s="37"/>
      <c r="K43" s="37"/>
      <c r="L43" s="37"/>
    </row>
    <row r="44" spans="5:12" ht="18.600000000000001" customHeight="1">
      <c r="J44" s="37"/>
      <c r="K44" s="37"/>
      <c r="L44" s="37"/>
    </row>
    <row r="45" spans="5:12" ht="18.600000000000001" customHeight="1">
      <c r="J45" s="37"/>
      <c r="K45" s="37"/>
      <c r="L45" s="37"/>
    </row>
  </sheetData>
  <mergeCells count="13">
    <mergeCell ref="K3:K4"/>
    <mergeCell ref="L3:L4"/>
    <mergeCell ref="A5:B5"/>
    <mergeCell ref="C3:C4"/>
    <mergeCell ref="B3:B4"/>
    <mergeCell ref="J3:J4"/>
    <mergeCell ref="A3:A4"/>
    <mergeCell ref="D3:D4"/>
    <mergeCell ref="F3:F4"/>
    <mergeCell ref="G3:G4"/>
    <mergeCell ref="H3:H4"/>
    <mergeCell ref="I3:I4"/>
    <mergeCell ref="E3:E4"/>
  </mergeCells>
  <phoneticPr fontId="2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L49"/>
  <sheetViews>
    <sheetView showGridLines="0" showZeros="0" view="pageBreakPreview" topLeftCell="A19" zoomScaleNormal="85" zoomScaleSheetLayoutView="100" workbookViewId="0">
      <selection activeCell="I9" sqref="I9"/>
    </sheetView>
  </sheetViews>
  <sheetFormatPr defaultColWidth="17.5" defaultRowHeight="19.149999999999999" customHeight="1"/>
  <cols>
    <col min="1" max="1" width="11.5" style="39" customWidth="1"/>
    <col min="2" max="6" width="9.83203125" style="43" customWidth="1"/>
    <col min="7" max="11" width="9.83203125" style="39" customWidth="1"/>
    <col min="12" max="12" width="14.1640625" style="44" customWidth="1"/>
    <col min="13" max="17" width="14.1640625" style="39" customWidth="1"/>
    <col min="18" max="16384" width="17.5" style="39"/>
  </cols>
  <sheetData>
    <row r="1" spans="1:12" ht="19.149999999999999" customHeight="1">
      <c r="A1" s="35" t="s">
        <v>14</v>
      </c>
      <c r="B1" s="36"/>
      <c r="C1" s="36"/>
      <c r="D1" s="36"/>
      <c r="E1" s="36"/>
      <c r="F1" s="36"/>
      <c r="G1" s="37"/>
      <c r="H1" s="37"/>
      <c r="I1" s="37"/>
      <c r="J1" s="37"/>
      <c r="K1" s="37"/>
      <c r="L1" s="38"/>
    </row>
    <row r="2" spans="1:12" ht="19.149999999999999" customHeight="1">
      <c r="A2" s="171" t="s">
        <v>1</v>
      </c>
      <c r="B2" s="162" t="s">
        <v>2</v>
      </c>
      <c r="C2" s="163"/>
      <c r="D2" s="163"/>
      <c r="E2" s="164"/>
      <c r="F2" s="157" t="s">
        <v>8</v>
      </c>
      <c r="G2" s="157" t="s">
        <v>10</v>
      </c>
      <c r="H2" s="157"/>
      <c r="I2" s="157"/>
      <c r="J2" s="157"/>
      <c r="K2" s="155" t="s">
        <v>70</v>
      </c>
      <c r="L2" s="38"/>
    </row>
    <row r="3" spans="1:12" ht="30" customHeight="1" thickBot="1">
      <c r="A3" s="172"/>
      <c r="B3" s="165"/>
      <c r="C3" s="166"/>
      <c r="D3" s="166"/>
      <c r="E3" s="167"/>
      <c r="F3" s="158"/>
      <c r="G3" s="7" t="s">
        <v>75</v>
      </c>
      <c r="H3" s="7" t="s">
        <v>76</v>
      </c>
      <c r="I3" s="7" t="s">
        <v>77</v>
      </c>
      <c r="J3" s="7" t="s">
        <v>78</v>
      </c>
      <c r="K3" s="156"/>
      <c r="L3" s="38"/>
    </row>
    <row r="4" spans="1:12" ht="18.95" customHeight="1" thickTop="1">
      <c r="A4" s="168" t="s">
        <v>4</v>
      </c>
      <c r="B4" s="169"/>
      <c r="C4" s="169"/>
      <c r="D4" s="169"/>
      <c r="E4" s="170"/>
      <c r="F4" s="74">
        <f>SUM(F5:F14)</f>
        <v>63268</v>
      </c>
      <c r="G4" s="74">
        <f>SUM(G5:G14)</f>
        <v>34379</v>
      </c>
      <c r="H4" s="74">
        <f>SUM(H5:H14)</f>
        <v>63268</v>
      </c>
      <c r="I4" s="74">
        <f>SUM(I5:I14)</f>
        <v>63268</v>
      </c>
      <c r="J4" s="74">
        <f>SUM(J5:J14)</f>
        <v>63268</v>
      </c>
      <c r="K4" s="40"/>
      <c r="L4" s="38"/>
    </row>
    <row r="5" spans="1:12" ht="18.95" customHeight="1">
      <c r="A5" s="41" t="str">
        <f>개발계획개요!A6</f>
        <v>택지개발</v>
      </c>
      <c r="B5" s="159" t="str">
        <f>개발계획개요!B6</f>
        <v>혁신도시</v>
      </c>
      <c r="C5" s="160"/>
      <c r="D5" s="160"/>
      <c r="E5" s="161"/>
      <c r="F5" s="75">
        <f>개발계획개요!L6</f>
        <v>26127</v>
      </c>
      <c r="G5" s="75">
        <f>F5</f>
        <v>26127</v>
      </c>
      <c r="H5" s="75">
        <f t="shared" ref="H5:J7" si="0">G5</f>
        <v>26127</v>
      </c>
      <c r="I5" s="75">
        <f t="shared" si="0"/>
        <v>26127</v>
      </c>
      <c r="J5" s="75">
        <f t="shared" si="0"/>
        <v>26127</v>
      </c>
      <c r="K5" s="42"/>
      <c r="L5" s="38"/>
    </row>
    <row r="6" spans="1:12" ht="18.95" customHeight="1">
      <c r="A6" s="41" t="str">
        <f>개발계획개요!A7</f>
        <v>택지개발</v>
      </c>
      <c r="B6" s="159" t="str">
        <f>개발계획개요!B7</f>
        <v>송천지구</v>
      </c>
      <c r="C6" s="160"/>
      <c r="D6" s="160"/>
      <c r="E6" s="161"/>
      <c r="F6" s="75">
        <f>개발계획개요!L7</f>
        <v>12421</v>
      </c>
      <c r="G6" s="75">
        <v>0</v>
      </c>
      <c r="H6" s="75">
        <f>F6</f>
        <v>12421</v>
      </c>
      <c r="I6" s="75">
        <f t="shared" si="0"/>
        <v>12421</v>
      </c>
      <c r="J6" s="75">
        <f t="shared" si="0"/>
        <v>12421</v>
      </c>
      <c r="K6" s="42"/>
      <c r="L6" s="38"/>
    </row>
    <row r="7" spans="1:12" ht="18.95" customHeight="1">
      <c r="A7" s="41" t="str">
        <f>개발계획개요!A8</f>
        <v>택지개발</v>
      </c>
      <c r="B7" s="159" t="str">
        <f>개발계획개요!B8</f>
        <v>코아루 아파트</v>
      </c>
      <c r="C7" s="160"/>
      <c r="D7" s="160"/>
      <c r="E7" s="161"/>
      <c r="F7" s="75">
        <f>개발계획개요!L8</f>
        <v>1001</v>
      </c>
      <c r="G7" s="75">
        <f t="shared" ref="G7:G13" si="1">+F7</f>
        <v>1001</v>
      </c>
      <c r="H7" s="75">
        <f t="shared" si="0"/>
        <v>1001</v>
      </c>
      <c r="I7" s="75">
        <f t="shared" si="0"/>
        <v>1001</v>
      </c>
      <c r="J7" s="75">
        <f t="shared" si="0"/>
        <v>1001</v>
      </c>
      <c r="K7" s="42"/>
      <c r="L7" s="38"/>
    </row>
    <row r="8" spans="1:12" ht="18.95" customHeight="1">
      <c r="A8" s="41" t="str">
        <f>개발계획개요!A9</f>
        <v>택지개발</v>
      </c>
      <c r="B8" s="159" t="str">
        <f>개발계획개요!B9</f>
        <v>지브로타운</v>
      </c>
      <c r="C8" s="160"/>
      <c r="D8" s="160"/>
      <c r="E8" s="161"/>
      <c r="F8" s="75">
        <f>개발계획개요!L9</f>
        <v>202</v>
      </c>
      <c r="G8" s="75">
        <f t="shared" si="1"/>
        <v>202</v>
      </c>
      <c r="H8" s="75">
        <f t="shared" ref="H8:J8" si="2">G8</f>
        <v>202</v>
      </c>
      <c r="I8" s="75">
        <f t="shared" si="2"/>
        <v>202</v>
      </c>
      <c r="J8" s="75">
        <f t="shared" si="2"/>
        <v>202</v>
      </c>
      <c r="K8" s="42"/>
      <c r="L8" s="38"/>
    </row>
    <row r="9" spans="1:12" ht="18.95" customHeight="1">
      <c r="A9" s="41" t="str">
        <f>개발계획개요!A10</f>
        <v>택지개발</v>
      </c>
      <c r="B9" s="159" t="str">
        <f>개발계획개요!B10</f>
        <v>유성아파트</v>
      </c>
      <c r="C9" s="160"/>
      <c r="D9" s="160"/>
      <c r="E9" s="161"/>
      <c r="F9" s="75">
        <f>개발계획개요!L10</f>
        <v>1680</v>
      </c>
      <c r="G9" s="75">
        <f t="shared" si="1"/>
        <v>1680</v>
      </c>
      <c r="H9" s="75">
        <f t="shared" ref="H9" si="3">G9</f>
        <v>1680</v>
      </c>
      <c r="I9" s="75">
        <f t="shared" ref="I9:I14" si="4">H9</f>
        <v>1680</v>
      </c>
      <c r="J9" s="75">
        <f t="shared" ref="J9:J14" si="5">I9</f>
        <v>1680</v>
      </c>
      <c r="K9" s="42"/>
      <c r="L9" s="38"/>
    </row>
    <row r="10" spans="1:12" ht="18.95" customHeight="1">
      <c r="A10" s="41" t="str">
        <f>개발계획개요!A11</f>
        <v>택지개발</v>
      </c>
      <c r="B10" s="159" t="str">
        <f>개발계획개요!B11</f>
        <v>어모그린빌리지</v>
      </c>
      <c r="C10" s="160"/>
      <c r="D10" s="160"/>
      <c r="E10" s="161"/>
      <c r="F10" s="75">
        <f>개발계획개요!L11</f>
        <v>375</v>
      </c>
      <c r="G10" s="75">
        <f t="shared" si="1"/>
        <v>375</v>
      </c>
      <c r="H10" s="75">
        <f t="shared" ref="H10" si="6">G10</f>
        <v>375</v>
      </c>
      <c r="I10" s="75">
        <f t="shared" ref="I10" si="7">H10</f>
        <v>375</v>
      </c>
      <c r="J10" s="75">
        <f t="shared" ref="J10" si="8">I10</f>
        <v>375</v>
      </c>
      <c r="K10" s="42"/>
      <c r="L10" s="38"/>
    </row>
    <row r="11" spans="1:12" ht="18.95" customHeight="1">
      <c r="A11" s="41" t="str">
        <f>개발계획개요!A12</f>
        <v>택지개발</v>
      </c>
      <c r="B11" s="159" t="str">
        <f>개발계획개요!B12</f>
        <v>혁신전원마을</v>
      </c>
      <c r="C11" s="160"/>
      <c r="D11" s="160"/>
      <c r="E11" s="161"/>
      <c r="F11" s="75">
        <f>개발계획개요!L12</f>
        <v>480</v>
      </c>
      <c r="G11" s="75">
        <f t="shared" si="1"/>
        <v>480</v>
      </c>
      <c r="H11" s="75">
        <f t="shared" ref="H11" si="9">G11</f>
        <v>480</v>
      </c>
      <c r="I11" s="75">
        <f t="shared" ref="I11" si="10">H11</f>
        <v>480</v>
      </c>
      <c r="J11" s="75">
        <f t="shared" ref="J11" si="11">I11</f>
        <v>480</v>
      </c>
      <c r="K11" s="42"/>
      <c r="L11" s="38"/>
    </row>
    <row r="12" spans="1:12" ht="18.95" customHeight="1">
      <c r="A12" s="41" t="str">
        <f>개발계획개요!A13</f>
        <v>택지개발</v>
      </c>
      <c r="B12" s="159" t="str">
        <f>개발계획개요!B13</f>
        <v>삼도뷰엔빌</v>
      </c>
      <c r="C12" s="160"/>
      <c r="D12" s="160"/>
      <c r="E12" s="161"/>
      <c r="F12" s="75">
        <f>개발계획개요!L13</f>
        <v>2282</v>
      </c>
      <c r="G12" s="75">
        <f t="shared" si="1"/>
        <v>2282</v>
      </c>
      <c r="H12" s="75">
        <f t="shared" ref="H12" si="12">G12</f>
        <v>2282</v>
      </c>
      <c r="I12" s="75">
        <f t="shared" ref="I12" si="13">H12</f>
        <v>2282</v>
      </c>
      <c r="J12" s="75">
        <f t="shared" ref="J12" si="14">I12</f>
        <v>2282</v>
      </c>
      <c r="K12" s="42"/>
      <c r="L12" s="38"/>
    </row>
    <row r="13" spans="1:12" ht="18.95" customHeight="1">
      <c r="A13" s="41" t="str">
        <f>개발계획개요!A14</f>
        <v>택지개발</v>
      </c>
      <c r="B13" s="159" t="str">
        <f>개발계획개요!B14</f>
        <v>자이아파트</v>
      </c>
      <c r="C13" s="160"/>
      <c r="D13" s="160"/>
      <c r="E13" s="161"/>
      <c r="F13" s="75">
        <f>개발계획개요!L14</f>
        <v>2232</v>
      </c>
      <c r="G13" s="75">
        <f t="shared" si="1"/>
        <v>2232</v>
      </c>
      <c r="H13" s="75">
        <f t="shared" ref="H13" si="15">G13</f>
        <v>2232</v>
      </c>
      <c r="I13" s="75">
        <f t="shared" ref="I13" si="16">H13</f>
        <v>2232</v>
      </c>
      <c r="J13" s="75">
        <f t="shared" ref="J13" si="17">I13</f>
        <v>2232</v>
      </c>
      <c r="K13" s="42"/>
      <c r="L13" s="38"/>
    </row>
    <row r="14" spans="1:12" ht="18.95" customHeight="1">
      <c r="A14" s="68" t="str">
        <f>개발계획개요!A10</f>
        <v>택지개발</v>
      </c>
      <c r="B14" s="173" t="str">
        <f>개발계획개요!B15</f>
        <v>대신지구</v>
      </c>
      <c r="C14" s="174"/>
      <c r="D14" s="174"/>
      <c r="E14" s="175"/>
      <c r="F14" s="76">
        <f>개발계획개요!L15</f>
        <v>16468</v>
      </c>
      <c r="G14" s="76">
        <v>0</v>
      </c>
      <c r="H14" s="76">
        <f>F14</f>
        <v>16468</v>
      </c>
      <c r="I14" s="76">
        <f t="shared" si="4"/>
        <v>16468</v>
      </c>
      <c r="J14" s="76">
        <f t="shared" si="5"/>
        <v>16468</v>
      </c>
      <c r="K14" s="69"/>
      <c r="L14" s="38"/>
    </row>
    <row r="15" spans="1:12" ht="20.100000000000001" customHeight="1">
      <c r="A15" s="43" t="s">
        <v>13</v>
      </c>
    </row>
    <row r="16" spans="1:12" ht="20.100000000000001" customHeight="1">
      <c r="A16" s="43"/>
    </row>
    <row r="17" spans="1:12" ht="20.100000000000001" customHeight="1">
      <c r="A17" s="35" t="s">
        <v>15</v>
      </c>
    </row>
    <row r="18" spans="1:12" ht="18" customHeight="1">
      <c r="A18" s="35" t="s">
        <v>55</v>
      </c>
    </row>
    <row r="19" spans="1:12" ht="20.100000000000001" customHeight="1">
      <c r="A19" s="35"/>
      <c r="K19" s="45" t="s">
        <v>79</v>
      </c>
      <c r="L19" s="39"/>
    </row>
    <row r="20" spans="1:12" ht="20.100000000000001" customHeight="1">
      <c r="A20" s="181" t="s">
        <v>25</v>
      </c>
      <c r="B20" s="150" t="s">
        <v>22</v>
      </c>
      <c r="C20" s="150"/>
      <c r="D20" s="150" t="s">
        <v>54</v>
      </c>
      <c r="E20" s="150" t="s">
        <v>53</v>
      </c>
      <c r="F20" s="150"/>
      <c r="G20" s="150" t="s">
        <v>21</v>
      </c>
      <c r="H20" s="150"/>
      <c r="I20" s="150" t="s">
        <v>23</v>
      </c>
      <c r="J20" s="150"/>
      <c r="K20" s="177" t="s">
        <v>70</v>
      </c>
    </row>
    <row r="21" spans="1:12" ht="20.100000000000001" customHeight="1" thickBot="1">
      <c r="A21" s="182"/>
      <c r="B21" s="77" t="s">
        <v>20</v>
      </c>
      <c r="C21" s="77" t="s">
        <v>19</v>
      </c>
      <c r="D21" s="176"/>
      <c r="E21" s="77" t="s">
        <v>20</v>
      </c>
      <c r="F21" s="77" t="s">
        <v>19</v>
      </c>
      <c r="G21" s="77" t="s">
        <v>20</v>
      </c>
      <c r="H21" s="77" t="s">
        <v>19</v>
      </c>
      <c r="I21" s="77" t="s">
        <v>24</v>
      </c>
      <c r="J21" s="77" t="s">
        <v>18</v>
      </c>
      <c r="K21" s="178"/>
    </row>
    <row r="22" spans="1:12" ht="20.100000000000001" customHeight="1" thickTop="1">
      <c r="A22" s="78" t="s">
        <v>80</v>
      </c>
      <c r="B22" s="75">
        <f>+D22+E22+G22</f>
        <v>19426</v>
      </c>
      <c r="C22" s="75">
        <f>+D22+F22+H22</f>
        <v>19386</v>
      </c>
      <c r="D22" s="75">
        <v>9015</v>
      </c>
      <c r="E22" s="75">
        <v>3770</v>
      </c>
      <c r="F22" s="75">
        <v>3969</v>
      </c>
      <c r="G22" s="75">
        <v>6641</v>
      </c>
      <c r="H22" s="75">
        <v>6402</v>
      </c>
      <c r="I22" s="75">
        <f>ROUND(B22-D22,0)</f>
        <v>10411</v>
      </c>
      <c r="J22" s="79">
        <f>ROUND(I22/B22*100,1)</f>
        <v>53.6</v>
      </c>
      <c r="K22" s="80"/>
    </row>
    <row r="23" spans="1:12" ht="20.100000000000001" customHeight="1">
      <c r="A23" s="78" t="s">
        <v>81</v>
      </c>
      <c r="B23" s="75">
        <v>18692</v>
      </c>
      <c r="C23" s="75">
        <v>19339</v>
      </c>
      <c r="D23" s="75">
        <v>9472</v>
      </c>
      <c r="E23" s="75">
        <v>3313</v>
      </c>
      <c r="F23" s="75">
        <v>3665</v>
      </c>
      <c r="G23" s="75">
        <v>5907</v>
      </c>
      <c r="H23" s="75">
        <v>6202</v>
      </c>
      <c r="I23" s="75">
        <f>ROUND(B23-D23,0)</f>
        <v>9220</v>
      </c>
      <c r="J23" s="79">
        <f>ROUND(I23/B23*100,1)</f>
        <v>49.3</v>
      </c>
      <c r="K23" s="80"/>
    </row>
    <row r="24" spans="1:12" ht="20.100000000000001" customHeight="1">
      <c r="A24" s="78" t="s">
        <v>104</v>
      </c>
      <c r="B24" s="75">
        <v>17533</v>
      </c>
      <c r="C24" s="75">
        <v>17693</v>
      </c>
      <c r="D24" s="75">
        <v>8218</v>
      </c>
      <c r="E24" s="75">
        <v>3496</v>
      </c>
      <c r="F24" s="75">
        <v>3635</v>
      </c>
      <c r="G24" s="75">
        <v>5819</v>
      </c>
      <c r="H24" s="75">
        <v>5840</v>
      </c>
      <c r="I24" s="75">
        <f>ROUND(B24-D24,0)</f>
        <v>9315</v>
      </c>
      <c r="J24" s="79">
        <f>ROUND(I24/B24*100,1)</f>
        <v>53.1</v>
      </c>
      <c r="K24" s="80"/>
    </row>
    <row r="25" spans="1:12" ht="20.100000000000001" customHeight="1">
      <c r="A25" s="78" t="s">
        <v>160</v>
      </c>
      <c r="B25" s="75">
        <v>17704</v>
      </c>
      <c r="C25" s="75">
        <v>17321</v>
      </c>
      <c r="D25" s="75">
        <v>8388</v>
      </c>
      <c r="E25" s="75">
        <v>3355</v>
      </c>
      <c r="F25" s="75">
        <v>3213</v>
      </c>
      <c r="G25" s="75">
        <v>5961</v>
      </c>
      <c r="H25" s="75">
        <v>5720</v>
      </c>
      <c r="I25" s="75">
        <f>ROUND(B25-D25,0)</f>
        <v>9316</v>
      </c>
      <c r="J25" s="79">
        <f>ROUND(I25/B25*100,1)</f>
        <v>52.6</v>
      </c>
      <c r="K25" s="80"/>
    </row>
    <row r="26" spans="1:12" ht="20.100000000000001" customHeight="1">
      <c r="A26" s="78" t="s">
        <v>161</v>
      </c>
      <c r="B26" s="75">
        <v>25545</v>
      </c>
      <c r="C26" s="75">
        <v>20764</v>
      </c>
      <c r="D26" s="75">
        <v>10497</v>
      </c>
      <c r="E26" s="75">
        <v>5203</v>
      </c>
      <c r="F26" s="75">
        <v>3655</v>
      </c>
      <c r="G26" s="75">
        <v>9845</v>
      </c>
      <c r="H26" s="75">
        <v>6612</v>
      </c>
      <c r="I26" s="75">
        <f>ROUND(B26-D26,0)</f>
        <v>15048</v>
      </c>
      <c r="J26" s="79">
        <f>ROUND(I26/B26*100,1)</f>
        <v>58.9</v>
      </c>
      <c r="K26" s="80"/>
    </row>
    <row r="27" spans="1:12" ht="18" customHeight="1">
      <c r="A27" s="179" t="s">
        <v>82</v>
      </c>
      <c r="B27" s="180"/>
      <c r="C27" s="180"/>
      <c r="D27" s="180"/>
      <c r="E27" s="180"/>
      <c r="F27" s="180"/>
      <c r="G27" s="180"/>
      <c r="H27" s="180"/>
      <c r="I27" s="180"/>
      <c r="J27" s="81">
        <f>AVERAGE(J22:J26)</f>
        <v>53.5</v>
      </c>
      <c r="K27" s="82"/>
    </row>
    <row r="28" spans="1:12" ht="18" customHeight="1">
      <c r="A28" s="46"/>
      <c r="B28" s="46"/>
      <c r="C28" s="46"/>
      <c r="D28" s="46"/>
      <c r="E28" s="46"/>
      <c r="F28" s="46"/>
      <c r="G28" s="46"/>
      <c r="H28" s="46"/>
      <c r="I28" s="46"/>
      <c r="J28" s="47"/>
    </row>
    <row r="29" spans="1:12" ht="20.100000000000001" customHeight="1">
      <c r="A29" s="35" t="s">
        <v>17</v>
      </c>
    </row>
    <row r="30" spans="1:12" ht="27" customHeight="1" thickBot="1">
      <c r="A30" s="153" t="s">
        <v>11</v>
      </c>
      <c r="B30" s="154"/>
      <c r="C30" s="154"/>
      <c r="D30" s="154"/>
      <c r="E30" s="154"/>
      <c r="F30" s="154"/>
      <c r="G30" s="154"/>
      <c r="H30" s="154"/>
      <c r="I30" s="184" t="s">
        <v>62</v>
      </c>
      <c r="J30" s="184"/>
      <c r="K30" s="83" t="s">
        <v>71</v>
      </c>
    </row>
    <row r="31" spans="1:12" ht="18.95" customHeight="1" thickTop="1">
      <c r="A31" s="183" t="s">
        <v>59</v>
      </c>
      <c r="B31" s="152" t="s">
        <v>16</v>
      </c>
      <c r="C31" s="152"/>
      <c r="D31" s="152"/>
      <c r="E31" s="152"/>
      <c r="F31" s="152"/>
      <c r="G31" s="152"/>
      <c r="H31" s="152"/>
      <c r="I31" s="145" t="s">
        <v>61</v>
      </c>
      <c r="J31" s="145"/>
      <c r="K31" s="140">
        <v>60</v>
      </c>
    </row>
    <row r="32" spans="1:12" ht="18.95" customHeight="1">
      <c r="A32" s="183"/>
      <c r="B32" s="152" t="s">
        <v>85</v>
      </c>
      <c r="C32" s="152"/>
      <c r="D32" s="152"/>
      <c r="E32" s="152"/>
      <c r="F32" s="152"/>
      <c r="G32" s="152"/>
      <c r="H32" s="152"/>
      <c r="I32" s="145">
        <v>41.6</v>
      </c>
      <c r="J32" s="145"/>
      <c r="K32" s="140"/>
    </row>
    <row r="33" spans="1:11" ht="18.95" customHeight="1">
      <c r="A33" s="146"/>
      <c r="B33" s="149" t="s">
        <v>114</v>
      </c>
      <c r="C33" s="149"/>
      <c r="D33" s="149"/>
      <c r="E33" s="149"/>
      <c r="F33" s="149"/>
      <c r="G33" s="149"/>
      <c r="H33" s="149"/>
      <c r="I33" s="142">
        <v>60</v>
      </c>
      <c r="J33" s="142"/>
      <c r="K33" s="141"/>
    </row>
    <row r="34" spans="1:11" ht="18.95" customHeight="1">
      <c r="A34" s="146"/>
      <c r="B34" s="149" t="s">
        <v>72</v>
      </c>
      <c r="C34" s="149"/>
      <c r="D34" s="149"/>
      <c r="E34" s="149"/>
      <c r="F34" s="149"/>
      <c r="G34" s="149"/>
      <c r="H34" s="149"/>
      <c r="I34" s="142">
        <v>60</v>
      </c>
      <c r="J34" s="142"/>
      <c r="K34" s="141"/>
    </row>
    <row r="35" spans="1:11" ht="18.95" customHeight="1">
      <c r="A35" s="146"/>
      <c r="B35" s="149" t="s">
        <v>116</v>
      </c>
      <c r="C35" s="149"/>
      <c r="D35" s="149"/>
      <c r="E35" s="149"/>
      <c r="F35" s="149"/>
      <c r="G35" s="149"/>
      <c r="H35" s="149"/>
      <c r="I35" s="142">
        <v>60</v>
      </c>
      <c r="J35" s="142"/>
      <c r="K35" s="141"/>
    </row>
    <row r="36" spans="1:11" ht="18.95" customHeight="1">
      <c r="A36" s="146"/>
      <c r="B36" s="149" t="s">
        <v>115</v>
      </c>
      <c r="C36" s="149"/>
      <c r="D36" s="149"/>
      <c r="E36" s="149"/>
      <c r="F36" s="149"/>
      <c r="G36" s="149"/>
      <c r="H36" s="149"/>
      <c r="I36" s="142">
        <v>60</v>
      </c>
      <c r="J36" s="142"/>
      <c r="K36" s="141"/>
    </row>
    <row r="37" spans="1:11" ht="18.95" customHeight="1">
      <c r="A37" s="146"/>
      <c r="B37" s="149" t="s">
        <v>58</v>
      </c>
      <c r="C37" s="149"/>
      <c r="D37" s="149"/>
      <c r="E37" s="149"/>
      <c r="F37" s="149"/>
      <c r="G37" s="149"/>
      <c r="H37" s="149"/>
      <c r="I37" s="143">
        <f>J27</f>
        <v>53.5</v>
      </c>
      <c r="J37" s="143"/>
      <c r="K37" s="141"/>
    </row>
    <row r="38" spans="1:11" ht="18.95" customHeight="1">
      <c r="A38" s="146" t="s">
        <v>0</v>
      </c>
      <c r="B38" s="149" t="s">
        <v>16</v>
      </c>
      <c r="C38" s="149"/>
      <c r="D38" s="149"/>
      <c r="E38" s="149"/>
      <c r="F38" s="149"/>
      <c r="G38" s="149"/>
      <c r="H38" s="149"/>
      <c r="I38" s="142" t="s">
        <v>61</v>
      </c>
      <c r="J38" s="142"/>
      <c r="K38" s="137">
        <v>35.299999999999997</v>
      </c>
    </row>
    <row r="39" spans="1:11" ht="18.95" customHeight="1">
      <c r="A39" s="146"/>
      <c r="B39" s="152" t="s">
        <v>85</v>
      </c>
      <c r="C39" s="152"/>
      <c r="D39" s="152"/>
      <c r="E39" s="152"/>
      <c r="F39" s="152"/>
      <c r="G39" s="152"/>
      <c r="H39" s="152"/>
      <c r="I39" s="145">
        <v>35.299999999999997</v>
      </c>
      <c r="J39" s="145"/>
      <c r="K39" s="138"/>
    </row>
    <row r="40" spans="1:11" ht="18.95" customHeight="1">
      <c r="A40" s="146"/>
      <c r="B40" s="149" t="s">
        <v>26</v>
      </c>
      <c r="C40" s="149"/>
      <c r="D40" s="149"/>
      <c r="E40" s="149"/>
      <c r="F40" s="149"/>
      <c r="G40" s="149"/>
      <c r="H40" s="149"/>
      <c r="I40" s="142">
        <v>41.6</v>
      </c>
      <c r="J40" s="142"/>
      <c r="K40" s="138"/>
    </row>
    <row r="41" spans="1:11" ht="18.95" customHeight="1">
      <c r="A41" s="146"/>
      <c r="B41" s="149" t="s">
        <v>60</v>
      </c>
      <c r="C41" s="149"/>
      <c r="D41" s="149"/>
      <c r="E41" s="149"/>
      <c r="F41" s="149"/>
      <c r="G41" s="149"/>
      <c r="H41" s="149"/>
      <c r="I41" s="142">
        <v>35</v>
      </c>
      <c r="J41" s="142"/>
      <c r="K41" s="138"/>
    </row>
    <row r="42" spans="1:11" ht="18.95" customHeight="1">
      <c r="A42" s="146"/>
      <c r="B42" s="149" t="s">
        <v>57</v>
      </c>
      <c r="C42" s="149"/>
      <c r="D42" s="149"/>
      <c r="E42" s="149"/>
      <c r="F42" s="149"/>
      <c r="G42" s="149"/>
      <c r="H42" s="149"/>
      <c r="I42" s="142">
        <v>35</v>
      </c>
      <c r="J42" s="142"/>
      <c r="K42" s="138"/>
    </row>
    <row r="43" spans="1:11" ht="18.95" customHeight="1">
      <c r="A43" s="147"/>
      <c r="B43" s="149" t="s">
        <v>115</v>
      </c>
      <c r="C43" s="149"/>
      <c r="D43" s="149"/>
      <c r="E43" s="149"/>
      <c r="F43" s="149"/>
      <c r="G43" s="149"/>
      <c r="H43" s="149"/>
      <c r="I43" s="142">
        <v>41.6</v>
      </c>
      <c r="J43" s="142"/>
      <c r="K43" s="138"/>
    </row>
    <row r="44" spans="1:11" ht="18.95" customHeight="1">
      <c r="A44" s="148"/>
      <c r="B44" s="151" t="s">
        <v>58</v>
      </c>
      <c r="C44" s="151"/>
      <c r="D44" s="151"/>
      <c r="E44" s="151"/>
      <c r="F44" s="151"/>
      <c r="G44" s="151"/>
      <c r="H44" s="151"/>
      <c r="I44" s="144">
        <f>I37</f>
        <v>53.5</v>
      </c>
      <c r="J44" s="144"/>
      <c r="K44" s="139"/>
    </row>
    <row r="45" spans="1:11" ht="20.100000000000001" customHeight="1"/>
    <row r="46" spans="1:11" ht="20.100000000000001" customHeight="1"/>
    <row r="47" spans="1:11" ht="20.100000000000001" customHeight="1"/>
    <row r="48" spans="1:11" ht="20.100000000000001" customHeight="1"/>
    <row r="49" ht="20.100000000000001" customHeight="1"/>
  </sheetData>
  <mergeCells count="58">
    <mergeCell ref="K20:K21"/>
    <mergeCell ref="A27:I27"/>
    <mergeCell ref="B33:H33"/>
    <mergeCell ref="A20:A21"/>
    <mergeCell ref="I31:J31"/>
    <mergeCell ref="B32:H32"/>
    <mergeCell ref="I32:J32"/>
    <mergeCell ref="B31:H31"/>
    <mergeCell ref="A31:A37"/>
    <mergeCell ref="I30:J30"/>
    <mergeCell ref="I20:J20"/>
    <mergeCell ref="B14:E14"/>
    <mergeCell ref="B20:C20"/>
    <mergeCell ref="B9:E9"/>
    <mergeCell ref="B10:E10"/>
    <mergeCell ref="B11:E11"/>
    <mergeCell ref="D20:D21"/>
    <mergeCell ref="B12:E12"/>
    <mergeCell ref="B13:E13"/>
    <mergeCell ref="K2:K3"/>
    <mergeCell ref="G2:J2"/>
    <mergeCell ref="F2:F3"/>
    <mergeCell ref="B8:E8"/>
    <mergeCell ref="B2:E3"/>
    <mergeCell ref="A4:E4"/>
    <mergeCell ref="A2:A3"/>
    <mergeCell ref="B5:E5"/>
    <mergeCell ref="B6:E6"/>
    <mergeCell ref="B7:E7"/>
    <mergeCell ref="A38:A44"/>
    <mergeCell ref="B34:H34"/>
    <mergeCell ref="B35:H35"/>
    <mergeCell ref="E20:F20"/>
    <mergeCell ref="G20:H20"/>
    <mergeCell ref="B44:H44"/>
    <mergeCell ref="B38:H38"/>
    <mergeCell ref="B40:H40"/>
    <mergeCell ref="B41:H41"/>
    <mergeCell ref="B37:H37"/>
    <mergeCell ref="B36:H36"/>
    <mergeCell ref="B39:H39"/>
    <mergeCell ref="B42:H42"/>
    <mergeCell ref="B43:H43"/>
    <mergeCell ref="A30:H30"/>
    <mergeCell ref="K38:K44"/>
    <mergeCell ref="K31:K37"/>
    <mergeCell ref="I34:J34"/>
    <mergeCell ref="I35:J35"/>
    <mergeCell ref="I37:J37"/>
    <mergeCell ref="I33:J33"/>
    <mergeCell ref="I42:J42"/>
    <mergeCell ref="I44:J44"/>
    <mergeCell ref="I41:J41"/>
    <mergeCell ref="I36:J36"/>
    <mergeCell ref="I43:J43"/>
    <mergeCell ref="I40:J40"/>
    <mergeCell ref="I39:J39"/>
    <mergeCell ref="I38:J38"/>
  </mergeCells>
  <phoneticPr fontId="22" type="noConversion"/>
  <pageMargins left="0.74803149606299213" right="0.55118110236220474" top="0.74803149606299213" bottom="0.74803149606299213" header="0.51181102362204722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42"/>
  <sheetViews>
    <sheetView showGridLines="0" showZeros="0" view="pageBreakPreview" zoomScaleNormal="85" workbookViewId="0">
      <selection activeCell="I9" sqref="I9"/>
    </sheetView>
  </sheetViews>
  <sheetFormatPr defaultColWidth="17.5" defaultRowHeight="19.5" customHeight="1"/>
  <cols>
    <col min="1" max="1" width="12.6640625" style="15" customWidth="1"/>
    <col min="2" max="3" width="10" style="6" customWidth="1"/>
    <col min="4" max="12" width="10" style="16" customWidth="1"/>
    <col min="13" max="17" width="14.1640625" style="6" customWidth="1"/>
    <col min="18" max="16384" width="17.5" style="6"/>
  </cols>
  <sheetData>
    <row r="1" spans="1:13" ht="18.95" customHeight="1">
      <c r="A1" s="1" t="s">
        <v>118</v>
      </c>
      <c r="B1" s="2"/>
      <c r="C1" s="2"/>
      <c r="D1" s="3"/>
      <c r="E1" s="3"/>
      <c r="F1" s="3"/>
      <c r="G1" s="4"/>
      <c r="H1" s="4"/>
      <c r="I1" s="4"/>
      <c r="J1" s="204"/>
      <c r="K1" s="204"/>
      <c r="L1" s="5"/>
    </row>
    <row r="2" spans="1:13" ht="30" customHeight="1" thickBot="1">
      <c r="A2" s="225" t="s">
        <v>2</v>
      </c>
      <c r="B2" s="226"/>
      <c r="C2" s="223" t="s">
        <v>40</v>
      </c>
      <c r="D2" s="223"/>
      <c r="E2" s="223" t="s">
        <v>8</v>
      </c>
      <c r="F2" s="223"/>
      <c r="G2" s="223" t="s">
        <v>155</v>
      </c>
      <c r="H2" s="223"/>
      <c r="I2" s="223" t="s">
        <v>156</v>
      </c>
      <c r="J2" s="223"/>
      <c r="K2" s="223" t="s">
        <v>149</v>
      </c>
      <c r="L2" s="224"/>
    </row>
    <row r="3" spans="1:13" ht="37.5" customHeight="1" thickTop="1">
      <c r="A3" s="193" t="s">
        <v>150</v>
      </c>
      <c r="B3" s="194"/>
      <c r="C3" s="195" t="s">
        <v>152</v>
      </c>
      <c r="D3" s="196"/>
      <c r="E3" s="196">
        <f>D15</f>
        <v>26127</v>
      </c>
      <c r="F3" s="196"/>
      <c r="G3" s="196">
        <f>F15</f>
        <v>15676</v>
      </c>
      <c r="H3" s="196"/>
      <c r="I3" s="197">
        <f>ROUND(G3*0.35,0)</f>
        <v>5487</v>
      </c>
      <c r="J3" s="197"/>
      <c r="K3" s="187" t="s">
        <v>157</v>
      </c>
      <c r="L3" s="188"/>
    </row>
    <row r="4" spans="1:13" ht="19.350000000000001" customHeight="1">
      <c r="A4" s="200" t="s">
        <v>151</v>
      </c>
      <c r="B4" s="201"/>
      <c r="C4" s="202" t="s">
        <v>153</v>
      </c>
      <c r="D4" s="197"/>
      <c r="E4" s="197">
        <f>D17</f>
        <v>1001</v>
      </c>
      <c r="F4" s="197"/>
      <c r="G4" s="197">
        <f>F17</f>
        <v>353</v>
      </c>
      <c r="H4" s="197"/>
      <c r="I4" s="197">
        <f>ROUND(G4*0.35,0)</f>
        <v>124</v>
      </c>
      <c r="J4" s="197"/>
      <c r="K4" s="202"/>
      <c r="L4" s="203"/>
    </row>
    <row r="5" spans="1:13" ht="19.350000000000001" customHeight="1">
      <c r="A5" s="221" t="s">
        <v>89</v>
      </c>
      <c r="B5" s="222"/>
      <c r="C5" s="198" t="s">
        <v>96</v>
      </c>
      <c r="D5" s="220"/>
      <c r="E5" s="220">
        <f>D18</f>
        <v>202</v>
      </c>
      <c r="F5" s="220"/>
      <c r="G5" s="220">
        <f>F18</f>
        <v>71</v>
      </c>
      <c r="H5" s="220"/>
      <c r="I5" s="220">
        <f>ROUND(G5*0.35,0)</f>
        <v>25</v>
      </c>
      <c r="J5" s="220"/>
      <c r="K5" s="198" t="s">
        <v>154</v>
      </c>
      <c r="L5" s="199"/>
    </row>
    <row r="6" spans="1:13" ht="19.350000000000001" customHeight="1">
      <c r="A6" s="108"/>
      <c r="B6" s="108"/>
      <c r="C6" s="108"/>
      <c r="D6" s="109"/>
      <c r="E6" s="110"/>
      <c r="F6" s="111"/>
      <c r="G6" s="111"/>
      <c r="H6" s="111"/>
      <c r="I6" s="108"/>
      <c r="J6" s="108"/>
      <c r="K6" s="108"/>
      <c r="L6" s="108"/>
    </row>
    <row r="7" spans="1:13" ht="18.95" customHeight="1">
      <c r="A7" s="135" t="s">
        <v>125</v>
      </c>
      <c r="B7" s="133"/>
      <c r="C7" s="205" t="s">
        <v>119</v>
      </c>
      <c r="D7" s="205"/>
      <c r="E7" s="205"/>
      <c r="F7" s="205"/>
      <c r="G7" s="205"/>
      <c r="H7" s="205"/>
      <c r="I7" s="205"/>
      <c r="J7" s="205"/>
      <c r="K7" s="205"/>
      <c r="L7" s="206"/>
    </row>
    <row r="8" spans="1:13" ht="18.95" customHeight="1" thickBot="1">
      <c r="A8" s="136"/>
      <c r="B8" s="132"/>
      <c r="C8" s="229" t="s">
        <v>120</v>
      </c>
      <c r="D8" s="229"/>
      <c r="E8" s="229" t="s">
        <v>121</v>
      </c>
      <c r="F8" s="229"/>
      <c r="G8" s="229" t="s">
        <v>122</v>
      </c>
      <c r="H8" s="229"/>
      <c r="I8" s="229" t="s">
        <v>123</v>
      </c>
      <c r="J8" s="229"/>
      <c r="K8" s="229" t="s">
        <v>124</v>
      </c>
      <c r="L8" s="230"/>
    </row>
    <row r="9" spans="1:13" ht="19.350000000000001" customHeight="1" thickTop="1">
      <c r="A9" s="234" t="s">
        <v>126</v>
      </c>
      <c r="B9" s="235"/>
      <c r="C9" s="231">
        <v>0.25</v>
      </c>
      <c r="D9" s="233"/>
      <c r="E9" s="231">
        <v>0.35</v>
      </c>
      <c r="F9" s="233"/>
      <c r="G9" s="231">
        <v>0.5</v>
      </c>
      <c r="H9" s="233"/>
      <c r="I9" s="231">
        <v>0.75</v>
      </c>
      <c r="J9" s="233"/>
      <c r="K9" s="231">
        <v>1</v>
      </c>
      <c r="L9" s="232"/>
    </row>
    <row r="10" spans="1:13" ht="19.350000000000001" customHeight="1">
      <c r="A10" s="108"/>
      <c r="B10" s="108"/>
      <c r="C10" s="108"/>
      <c r="D10" s="109"/>
      <c r="E10" s="110"/>
      <c r="F10" s="111"/>
      <c r="G10" s="111"/>
      <c r="H10" s="111"/>
      <c r="I10" s="108"/>
      <c r="J10" s="108"/>
      <c r="K10" s="108"/>
      <c r="L10" s="108"/>
    </row>
    <row r="11" spans="1:13" ht="18.95" customHeight="1">
      <c r="A11" s="1" t="s">
        <v>128</v>
      </c>
      <c r="B11" s="2"/>
      <c r="C11" s="2"/>
      <c r="D11" s="3"/>
      <c r="E11" s="3"/>
      <c r="F11" s="3"/>
      <c r="G11" s="4"/>
      <c r="H11" s="4"/>
      <c r="I11" s="4"/>
      <c r="J11" s="218"/>
      <c r="K11" s="218"/>
      <c r="L11" s="5"/>
    </row>
    <row r="12" spans="1:13" ht="18.95" customHeight="1">
      <c r="A12" s="214" t="s">
        <v>1</v>
      </c>
      <c r="B12" s="207" t="s">
        <v>2</v>
      </c>
      <c r="C12" s="208"/>
      <c r="D12" s="216" t="s">
        <v>9</v>
      </c>
      <c r="E12" s="216" t="s">
        <v>56</v>
      </c>
      <c r="F12" s="216" t="s">
        <v>5</v>
      </c>
      <c r="G12" s="216" t="s">
        <v>148</v>
      </c>
      <c r="H12" s="189" t="s">
        <v>6</v>
      </c>
      <c r="I12" s="190"/>
      <c r="J12" s="190"/>
      <c r="K12" s="190"/>
      <c r="L12" s="191" t="s">
        <v>149</v>
      </c>
    </row>
    <row r="13" spans="1:13" ht="30" customHeight="1" thickBot="1">
      <c r="A13" s="215"/>
      <c r="B13" s="209"/>
      <c r="C13" s="210"/>
      <c r="D13" s="219"/>
      <c r="E13" s="217"/>
      <c r="F13" s="217"/>
      <c r="G13" s="217"/>
      <c r="H13" s="7" t="s">
        <v>75</v>
      </c>
      <c r="I13" s="7" t="s">
        <v>76</v>
      </c>
      <c r="J13" s="7" t="s">
        <v>77</v>
      </c>
      <c r="K13" s="119" t="s">
        <v>78</v>
      </c>
      <c r="L13" s="192"/>
    </row>
    <row r="14" spans="1:13" ht="19.350000000000001" customHeight="1" thickTop="1">
      <c r="A14" s="211" t="s">
        <v>127</v>
      </c>
      <c r="B14" s="212"/>
      <c r="C14" s="213"/>
      <c r="D14" s="8">
        <f>SUM(D15:D24)</f>
        <v>63268</v>
      </c>
      <c r="E14" s="8"/>
      <c r="F14" s="8">
        <f t="shared" ref="F14:G14" si="0">SUM(F15:F24)</f>
        <v>32854</v>
      </c>
      <c r="G14" s="8">
        <f t="shared" si="0"/>
        <v>5636</v>
      </c>
      <c r="H14" s="8">
        <f>SUM(H15:H24)</f>
        <v>12952</v>
      </c>
      <c r="I14" s="8">
        <f>SUM(I15:I24)</f>
        <v>27218</v>
      </c>
      <c r="J14" s="8">
        <f>SUM(J15:J24)</f>
        <v>27218</v>
      </c>
      <c r="K14" s="120">
        <f>SUM(K15:K24)</f>
        <v>27218</v>
      </c>
      <c r="L14" s="106"/>
    </row>
    <row r="15" spans="1:13" ht="19.350000000000001" customHeight="1">
      <c r="A15" s="9" t="s">
        <v>117</v>
      </c>
      <c r="B15" s="185" t="str">
        <f>개발계획개요!B6</f>
        <v>혁신도시</v>
      </c>
      <c r="C15" s="186"/>
      <c r="D15" s="118">
        <f>단계별개발계획인구!F5</f>
        <v>26127</v>
      </c>
      <c r="E15" s="11">
        <f>단계별개발계획인구!K31</f>
        <v>60</v>
      </c>
      <c r="F15" s="12">
        <f t="shared" ref="F15:F24" si="1">ROUND(D15*E15/100,0)</f>
        <v>15676</v>
      </c>
      <c r="G15" s="12">
        <f>I3</f>
        <v>5487</v>
      </c>
      <c r="H15" s="12">
        <f>F15-G15</f>
        <v>10189</v>
      </c>
      <c r="I15" s="12">
        <f>H15</f>
        <v>10189</v>
      </c>
      <c r="J15" s="12">
        <f t="shared" ref="J15:K15" si="2">I15</f>
        <v>10189</v>
      </c>
      <c r="K15" s="121">
        <f t="shared" si="2"/>
        <v>10189</v>
      </c>
      <c r="L15" s="13"/>
    </row>
    <row r="16" spans="1:13" ht="19.350000000000001" customHeight="1">
      <c r="A16" s="9" t="str">
        <f>개발계획개요!A7</f>
        <v>택지개발</v>
      </c>
      <c r="B16" s="185" t="str">
        <f>개발계획개요!B7</f>
        <v>송천지구</v>
      </c>
      <c r="C16" s="186"/>
      <c r="D16" s="10">
        <f>단계별개발계획인구!F6</f>
        <v>12421</v>
      </c>
      <c r="E16" s="11">
        <f>단계별개발계획인구!K38</f>
        <v>35.299999999999997</v>
      </c>
      <c r="F16" s="12">
        <f t="shared" si="1"/>
        <v>4385</v>
      </c>
      <c r="G16" s="12">
        <v>0</v>
      </c>
      <c r="H16" s="12">
        <v>0</v>
      </c>
      <c r="I16" s="12">
        <f>F16</f>
        <v>4385</v>
      </c>
      <c r="J16" s="12">
        <f>I16</f>
        <v>4385</v>
      </c>
      <c r="K16" s="121">
        <f>J16</f>
        <v>4385</v>
      </c>
      <c r="L16" s="13"/>
      <c r="M16" s="14"/>
    </row>
    <row r="17" spans="1:12" ht="19.350000000000001" customHeight="1">
      <c r="A17" s="9" t="str">
        <f>개발계획개요!A8</f>
        <v>택지개발</v>
      </c>
      <c r="B17" s="185" t="str">
        <f>개발계획개요!B8</f>
        <v>코아루 아파트</v>
      </c>
      <c r="C17" s="186"/>
      <c r="D17" s="10">
        <f>단계별개발계획인구!F7</f>
        <v>1001</v>
      </c>
      <c r="E17" s="11">
        <f t="shared" ref="E17:E22" si="3">E16</f>
        <v>35.299999999999997</v>
      </c>
      <c r="F17" s="12">
        <f t="shared" si="1"/>
        <v>353</v>
      </c>
      <c r="G17" s="12">
        <f>I4</f>
        <v>124</v>
      </c>
      <c r="H17" s="12">
        <f t="shared" ref="H17:H18" si="4">F17-G17</f>
        <v>229</v>
      </c>
      <c r="I17" s="12">
        <f t="shared" ref="I17:I21" si="5">H17</f>
        <v>229</v>
      </c>
      <c r="J17" s="12">
        <f t="shared" ref="J17:K17" si="6">I17</f>
        <v>229</v>
      </c>
      <c r="K17" s="121">
        <f t="shared" si="6"/>
        <v>229</v>
      </c>
      <c r="L17" s="13"/>
    </row>
    <row r="18" spans="1:12" ht="19.350000000000001" customHeight="1">
      <c r="A18" s="9" t="str">
        <f>개발계획개요!A9</f>
        <v>택지개발</v>
      </c>
      <c r="B18" s="185" t="str">
        <f>개발계획개요!B9</f>
        <v>지브로타운</v>
      </c>
      <c r="C18" s="186"/>
      <c r="D18" s="10">
        <f>단계별개발계획인구!F8</f>
        <v>202</v>
      </c>
      <c r="E18" s="11">
        <f t="shared" si="3"/>
        <v>35.299999999999997</v>
      </c>
      <c r="F18" s="12">
        <f t="shared" si="1"/>
        <v>71</v>
      </c>
      <c r="G18" s="12">
        <f>I5</f>
        <v>25</v>
      </c>
      <c r="H18" s="12">
        <f t="shared" si="4"/>
        <v>46</v>
      </c>
      <c r="I18" s="12">
        <f t="shared" si="5"/>
        <v>46</v>
      </c>
      <c r="J18" s="12">
        <f t="shared" ref="J18:K18" si="7">I18</f>
        <v>46</v>
      </c>
      <c r="K18" s="121">
        <f t="shared" si="7"/>
        <v>46</v>
      </c>
      <c r="L18" s="13"/>
    </row>
    <row r="19" spans="1:12" ht="19.350000000000001" customHeight="1">
      <c r="A19" s="9" t="str">
        <f>개발계획개요!A10</f>
        <v>택지개발</v>
      </c>
      <c r="B19" s="185" t="str">
        <f>개발계획개요!B10</f>
        <v>유성아파트</v>
      </c>
      <c r="C19" s="186"/>
      <c r="D19" s="10">
        <f>단계별개발계획인구!F9</f>
        <v>1680</v>
      </c>
      <c r="E19" s="11">
        <f t="shared" si="3"/>
        <v>35.299999999999997</v>
      </c>
      <c r="F19" s="12">
        <f t="shared" si="1"/>
        <v>593</v>
      </c>
      <c r="G19" s="12">
        <v>0</v>
      </c>
      <c r="H19" s="12">
        <f>$F19</f>
        <v>593</v>
      </c>
      <c r="I19" s="12">
        <f t="shared" si="5"/>
        <v>593</v>
      </c>
      <c r="J19" s="12">
        <f t="shared" ref="J19:K19" si="8">I19</f>
        <v>593</v>
      </c>
      <c r="K19" s="121">
        <f t="shared" si="8"/>
        <v>593</v>
      </c>
      <c r="L19" s="13"/>
    </row>
    <row r="20" spans="1:12" ht="19.350000000000001" customHeight="1">
      <c r="A20" s="9" t="str">
        <f>개발계획개요!A11</f>
        <v>택지개발</v>
      </c>
      <c r="B20" s="185" t="str">
        <f>개발계획개요!B11</f>
        <v>어모그린빌리지</v>
      </c>
      <c r="C20" s="186"/>
      <c r="D20" s="10">
        <f>단계별개발계획인구!F10</f>
        <v>375</v>
      </c>
      <c r="E20" s="11">
        <f t="shared" si="3"/>
        <v>35.299999999999997</v>
      </c>
      <c r="F20" s="12">
        <f t="shared" ref="F20" si="9">ROUND(D20*E20/100,0)</f>
        <v>132</v>
      </c>
      <c r="G20" s="12">
        <v>0</v>
      </c>
      <c r="H20" s="12">
        <f>$F20</f>
        <v>132</v>
      </c>
      <c r="I20" s="12">
        <f t="shared" si="5"/>
        <v>132</v>
      </c>
      <c r="J20" s="12">
        <f t="shared" ref="J20:K20" si="10">I20</f>
        <v>132</v>
      </c>
      <c r="K20" s="121">
        <f t="shared" si="10"/>
        <v>132</v>
      </c>
      <c r="L20" s="13"/>
    </row>
    <row r="21" spans="1:12" ht="19.350000000000001" customHeight="1">
      <c r="A21" s="9" t="str">
        <f>개발계획개요!A12</f>
        <v>택지개발</v>
      </c>
      <c r="B21" s="185" t="str">
        <f>개발계획개요!B12</f>
        <v>혁신전원마을</v>
      </c>
      <c r="C21" s="186"/>
      <c r="D21" s="10">
        <f>단계별개발계획인구!F11</f>
        <v>480</v>
      </c>
      <c r="E21" s="11">
        <f t="shared" si="3"/>
        <v>35.299999999999997</v>
      </c>
      <c r="F21" s="12">
        <f t="shared" ref="F21" si="11">ROUND(D21*E21/100,0)</f>
        <v>169</v>
      </c>
      <c r="G21" s="12">
        <v>0</v>
      </c>
      <c r="H21" s="12">
        <f>$F21</f>
        <v>169</v>
      </c>
      <c r="I21" s="12">
        <f t="shared" si="5"/>
        <v>169</v>
      </c>
      <c r="J21" s="12">
        <f t="shared" ref="J21:K21" si="12">I21</f>
        <v>169</v>
      </c>
      <c r="K21" s="121">
        <f t="shared" si="12"/>
        <v>169</v>
      </c>
      <c r="L21" s="13"/>
    </row>
    <row r="22" spans="1:12" ht="19.350000000000001" customHeight="1">
      <c r="A22" s="123" t="str">
        <f>개발계획개요!A13</f>
        <v>택지개발</v>
      </c>
      <c r="B22" s="185" t="str">
        <f>개발계획개요!B13</f>
        <v>삼도뷰엔빌</v>
      </c>
      <c r="C22" s="186"/>
      <c r="D22" s="10">
        <f>단계별개발계획인구!F12</f>
        <v>2282</v>
      </c>
      <c r="E22" s="11">
        <f t="shared" si="3"/>
        <v>35.299999999999997</v>
      </c>
      <c r="F22" s="12">
        <f t="shared" ref="F22" si="13">ROUND(D22*E22/100,0)</f>
        <v>806</v>
      </c>
      <c r="G22" s="12">
        <v>0</v>
      </c>
      <c r="H22" s="12">
        <f>$F22</f>
        <v>806</v>
      </c>
      <c r="I22" s="12">
        <f t="shared" ref="I22" si="14">H22</f>
        <v>806</v>
      </c>
      <c r="J22" s="12">
        <f t="shared" ref="J22" si="15">I22</f>
        <v>806</v>
      </c>
      <c r="K22" s="121">
        <f t="shared" ref="K22" si="16">J22</f>
        <v>806</v>
      </c>
      <c r="L22" s="13"/>
    </row>
    <row r="23" spans="1:12" ht="19.350000000000001" customHeight="1">
      <c r="A23" s="124" t="str">
        <f>개발계획개요!A14</f>
        <v>택지개발</v>
      </c>
      <c r="B23" s="185" t="str">
        <f>개발계획개요!B14</f>
        <v>자이아파트</v>
      </c>
      <c r="C23" s="186"/>
      <c r="D23" s="10">
        <f>단계별개발계획인구!F13</f>
        <v>2232</v>
      </c>
      <c r="E23" s="11">
        <f t="shared" ref="E23" si="17">E22</f>
        <v>35.299999999999997</v>
      </c>
      <c r="F23" s="12">
        <f t="shared" ref="F23" si="18">ROUND(D23*E23/100,0)</f>
        <v>788</v>
      </c>
      <c r="G23" s="12">
        <v>0</v>
      </c>
      <c r="H23" s="12">
        <f>$F23</f>
        <v>788</v>
      </c>
      <c r="I23" s="12">
        <f t="shared" ref="I23" si="19">H23</f>
        <v>788</v>
      </c>
      <c r="J23" s="12">
        <f t="shared" ref="J23" si="20">I23</f>
        <v>788</v>
      </c>
      <c r="K23" s="121">
        <f t="shared" ref="K23" si="21">J23</f>
        <v>788</v>
      </c>
      <c r="L23" s="13"/>
    </row>
    <row r="24" spans="1:12" ht="19.350000000000001" customHeight="1">
      <c r="A24" s="70" t="str">
        <f>개발계획개요!A15</f>
        <v>택지개발</v>
      </c>
      <c r="B24" s="227" t="str">
        <f>개발계획개요!B15</f>
        <v>대신지구</v>
      </c>
      <c r="C24" s="228"/>
      <c r="D24" s="107">
        <f>단계별개발계획인구!F14</f>
        <v>16468</v>
      </c>
      <c r="E24" s="71">
        <v>60</v>
      </c>
      <c r="F24" s="72">
        <f t="shared" si="1"/>
        <v>9881</v>
      </c>
      <c r="G24" s="72">
        <v>0</v>
      </c>
      <c r="H24" s="72">
        <v>0</v>
      </c>
      <c r="I24" s="72">
        <f>F24</f>
        <v>9881</v>
      </c>
      <c r="J24" s="72">
        <f t="shared" ref="J24:K24" si="22">I24</f>
        <v>9881</v>
      </c>
      <c r="K24" s="122">
        <f t="shared" si="22"/>
        <v>9881</v>
      </c>
      <c r="L24" s="73"/>
    </row>
    <row r="25" spans="1:12" ht="19.5" customHeight="1">
      <c r="E25" s="17"/>
      <c r="F25" s="17"/>
      <c r="G25" s="17"/>
      <c r="H25" s="17"/>
      <c r="I25" s="17"/>
      <c r="J25" s="17"/>
      <c r="K25" s="17"/>
      <c r="L25" s="17"/>
    </row>
    <row r="26" spans="1:12" ht="19.5" customHeight="1">
      <c r="E26" s="17"/>
      <c r="F26" s="17"/>
      <c r="G26" s="17"/>
      <c r="H26" s="17"/>
      <c r="I26" s="17"/>
      <c r="J26" s="17"/>
      <c r="K26" s="17"/>
      <c r="L26" s="17"/>
    </row>
    <row r="27" spans="1:12" ht="19.5" customHeight="1">
      <c r="E27" s="17"/>
      <c r="F27" s="17"/>
      <c r="G27" s="17"/>
      <c r="H27" s="17"/>
      <c r="I27" s="17"/>
      <c r="J27" s="17"/>
      <c r="K27" s="17"/>
      <c r="L27" s="17"/>
    </row>
    <row r="28" spans="1:12" ht="19.5" customHeight="1">
      <c r="E28" s="17"/>
      <c r="F28" s="17"/>
      <c r="G28" s="17"/>
      <c r="H28" s="17"/>
    </row>
    <row r="29" spans="1:12" ht="19.5" customHeight="1">
      <c r="E29" s="17"/>
      <c r="F29" s="17"/>
      <c r="G29" s="17"/>
      <c r="H29" s="17"/>
    </row>
    <row r="30" spans="1:12" ht="19.5" customHeight="1">
      <c r="E30" s="17"/>
      <c r="F30" s="17"/>
      <c r="G30" s="17"/>
      <c r="H30" s="17"/>
    </row>
    <row r="31" spans="1:12" ht="19.5" customHeight="1">
      <c r="E31" s="17"/>
      <c r="F31" s="17"/>
      <c r="G31" s="17"/>
      <c r="H31" s="17"/>
    </row>
    <row r="32" spans="1:12" ht="19.5" customHeight="1">
      <c r="E32" s="17"/>
      <c r="F32" s="17"/>
      <c r="G32" s="17"/>
      <c r="H32" s="17"/>
    </row>
    <row r="33" spans="5:12" ht="19.5" customHeight="1">
      <c r="E33" s="17"/>
      <c r="F33" s="17"/>
      <c r="G33" s="17"/>
      <c r="H33" s="17"/>
    </row>
    <row r="34" spans="5:12" ht="19.5" customHeight="1">
      <c r="E34" s="17"/>
      <c r="F34" s="17"/>
      <c r="G34" s="17"/>
      <c r="H34" s="17"/>
    </row>
    <row r="35" spans="5:12" ht="19.5" customHeight="1">
      <c r="E35" s="17"/>
      <c r="F35" s="17"/>
      <c r="G35" s="17"/>
      <c r="H35" s="17"/>
    </row>
    <row r="36" spans="5:12" ht="19.5" customHeight="1">
      <c r="E36" s="17"/>
      <c r="F36" s="17"/>
      <c r="G36" s="17"/>
      <c r="H36" s="17"/>
    </row>
    <row r="37" spans="5:12" ht="19.5" customHeight="1">
      <c r="E37" s="17"/>
      <c r="F37" s="17"/>
      <c r="G37" s="17"/>
      <c r="H37" s="17"/>
    </row>
    <row r="38" spans="5:12" ht="19.5" customHeight="1">
      <c r="E38" s="17"/>
      <c r="F38" s="17"/>
      <c r="G38" s="17"/>
      <c r="H38" s="17"/>
      <c r="I38" s="17"/>
      <c r="J38" s="17"/>
      <c r="K38" s="17"/>
      <c r="L38" s="17"/>
    </row>
    <row r="39" spans="5:12" ht="19.5" customHeight="1">
      <c r="E39" s="17"/>
      <c r="F39" s="17"/>
      <c r="G39" s="17"/>
      <c r="H39" s="17"/>
      <c r="I39" s="17"/>
      <c r="J39" s="17"/>
      <c r="K39" s="17"/>
      <c r="L39" s="17"/>
    </row>
    <row r="40" spans="5:12" ht="19.5" customHeight="1">
      <c r="E40" s="17"/>
      <c r="F40" s="17"/>
      <c r="G40" s="17"/>
      <c r="H40" s="17"/>
      <c r="I40" s="17"/>
      <c r="J40" s="17"/>
      <c r="K40" s="17"/>
      <c r="L40" s="17"/>
    </row>
    <row r="41" spans="5:12" ht="19.5" customHeight="1">
      <c r="E41" s="17"/>
      <c r="F41" s="17"/>
      <c r="G41" s="17"/>
      <c r="H41" s="17"/>
      <c r="I41" s="17"/>
      <c r="J41" s="17"/>
      <c r="K41" s="17"/>
      <c r="L41" s="17"/>
    </row>
    <row r="42" spans="5:12" ht="19.5" customHeight="1">
      <c r="E42" s="17"/>
      <c r="F42" s="17"/>
      <c r="G42" s="17"/>
      <c r="H42" s="17"/>
      <c r="I42" s="17"/>
      <c r="J42" s="17"/>
      <c r="K42" s="17"/>
      <c r="L42" s="17"/>
    </row>
  </sheetData>
  <mergeCells count="58">
    <mergeCell ref="B23:C23"/>
    <mergeCell ref="B21:C21"/>
    <mergeCell ref="B24:C24"/>
    <mergeCell ref="K8:L8"/>
    <mergeCell ref="K9:L9"/>
    <mergeCell ref="C9:D9"/>
    <mergeCell ref="E9:F9"/>
    <mergeCell ref="G9:H9"/>
    <mergeCell ref="I9:J9"/>
    <mergeCell ref="C8:D8"/>
    <mergeCell ref="E8:F8"/>
    <mergeCell ref="G8:H8"/>
    <mergeCell ref="I8:J8"/>
    <mergeCell ref="A9:B9"/>
    <mergeCell ref="B20:C20"/>
    <mergeCell ref="B19:C19"/>
    <mergeCell ref="B15:C15"/>
    <mergeCell ref="K2:L2"/>
    <mergeCell ref="B16:C16"/>
    <mergeCell ref="B17:C17"/>
    <mergeCell ref="B18:C18"/>
    <mergeCell ref="A2:B2"/>
    <mergeCell ref="C2:D2"/>
    <mergeCell ref="E2:F2"/>
    <mergeCell ref="G2:H2"/>
    <mergeCell ref="I2:J2"/>
    <mergeCell ref="J1:K1"/>
    <mergeCell ref="A7:B8"/>
    <mergeCell ref="C7:L7"/>
    <mergeCell ref="B12:C13"/>
    <mergeCell ref="A14:C14"/>
    <mergeCell ref="A12:A13"/>
    <mergeCell ref="E12:E13"/>
    <mergeCell ref="J11:K11"/>
    <mergeCell ref="D12:D13"/>
    <mergeCell ref="F12:F13"/>
    <mergeCell ref="G12:G13"/>
    <mergeCell ref="C5:D5"/>
    <mergeCell ref="A5:B5"/>
    <mergeCell ref="E5:F5"/>
    <mergeCell ref="G5:H5"/>
    <mergeCell ref="I5:J5"/>
    <mergeCell ref="B22:C22"/>
    <mergeCell ref="K3:L3"/>
    <mergeCell ref="H12:K12"/>
    <mergeCell ref="L12:L13"/>
    <mergeCell ref="A3:B3"/>
    <mergeCell ref="C3:D3"/>
    <mergeCell ref="E3:F3"/>
    <mergeCell ref="G3:H3"/>
    <mergeCell ref="I3:J3"/>
    <mergeCell ref="K5:L5"/>
    <mergeCell ref="A4:B4"/>
    <mergeCell ref="C4:D4"/>
    <mergeCell ref="E4:F4"/>
    <mergeCell ref="G4:H4"/>
    <mergeCell ref="I4:J4"/>
    <mergeCell ref="K4:L4"/>
  </mergeCells>
  <phoneticPr fontId="2" type="noConversion"/>
  <printOptions horizontalCentered="1"/>
  <pageMargins left="0.82677165354330717" right="0.62992125984251968" top="0.9055118110236221" bottom="0.74803149606299213" header="0.51181102362204722" footer="0.51181102362204722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K16"/>
  <sheetViews>
    <sheetView showGridLines="0" showZeros="0" view="pageBreakPreview" zoomScaleNormal="85" zoomScaleSheetLayoutView="100" workbookViewId="0">
      <selection activeCell="I9" sqref="I9"/>
    </sheetView>
  </sheetViews>
  <sheetFormatPr defaultColWidth="17.5" defaultRowHeight="21.6" customHeight="1"/>
  <cols>
    <col min="1" max="2" width="13.6640625" style="15" customWidth="1"/>
    <col min="3" max="4" width="10.5" style="19" customWidth="1"/>
    <col min="5" max="7" width="12.33203125" style="19" customWidth="1"/>
    <col min="8" max="11" width="12.33203125" style="6" customWidth="1"/>
    <col min="12" max="16384" width="17.5" style="6"/>
  </cols>
  <sheetData>
    <row r="1" spans="1:11" ht="21.6" customHeight="1">
      <c r="A1" s="84" t="s">
        <v>129</v>
      </c>
      <c r="B1" s="18"/>
    </row>
    <row r="2" spans="1:11" ht="21.6" customHeight="1">
      <c r="A2" s="238" t="s">
        <v>12</v>
      </c>
      <c r="B2" s="125" t="s">
        <v>7</v>
      </c>
      <c r="C2" s="207" t="s">
        <v>2</v>
      </c>
      <c r="D2" s="239"/>
      <c r="E2" s="216" t="s">
        <v>9</v>
      </c>
      <c r="F2" s="216" t="s">
        <v>5</v>
      </c>
      <c r="G2" s="216" t="s">
        <v>158</v>
      </c>
      <c r="H2" s="251" t="s">
        <v>6</v>
      </c>
      <c r="I2" s="252"/>
      <c r="J2" s="252"/>
      <c r="K2" s="253"/>
    </row>
    <row r="3" spans="1:11" ht="30" customHeight="1" thickBot="1">
      <c r="A3" s="215"/>
      <c r="B3" s="126"/>
      <c r="C3" s="209"/>
      <c r="D3" s="240"/>
      <c r="E3" s="219"/>
      <c r="F3" s="217"/>
      <c r="G3" s="217"/>
      <c r="H3" s="7" t="s">
        <v>75</v>
      </c>
      <c r="I3" s="7" t="s">
        <v>76</v>
      </c>
      <c r="J3" s="7" t="s">
        <v>77</v>
      </c>
      <c r="K3" s="67" t="s">
        <v>78</v>
      </c>
    </row>
    <row r="4" spans="1:11" ht="21.6" customHeight="1" thickTop="1">
      <c r="A4" s="236" t="s">
        <v>3</v>
      </c>
      <c r="B4" s="237"/>
      <c r="C4" s="32"/>
      <c r="D4" s="32"/>
      <c r="E4" s="20">
        <f t="shared" ref="E4:K4" si="0">E5+E13</f>
        <v>63268</v>
      </c>
      <c r="F4" s="20">
        <f t="shared" si="0"/>
        <v>32854</v>
      </c>
      <c r="G4" s="20">
        <f t="shared" si="0"/>
        <v>5636</v>
      </c>
      <c r="H4" s="20">
        <f t="shared" si="0"/>
        <v>12952</v>
      </c>
      <c r="I4" s="20">
        <f t="shared" si="0"/>
        <v>27218</v>
      </c>
      <c r="J4" s="20">
        <f t="shared" si="0"/>
        <v>27218</v>
      </c>
      <c r="K4" s="21">
        <f t="shared" si="0"/>
        <v>27218</v>
      </c>
    </row>
    <row r="5" spans="1:11" ht="21.6" customHeight="1">
      <c r="A5" s="243" t="s">
        <v>66</v>
      </c>
      <c r="B5" s="244"/>
      <c r="C5" s="245"/>
      <c r="D5" s="246"/>
      <c r="E5" s="22">
        <f t="shared" ref="E5:K5" si="1">SUM(E6:E12)</f>
        <v>49992</v>
      </c>
      <c r="F5" s="22">
        <f t="shared" si="1"/>
        <v>28168</v>
      </c>
      <c r="G5" s="22">
        <f t="shared" si="1"/>
        <v>5636</v>
      </c>
      <c r="H5" s="22">
        <f t="shared" si="1"/>
        <v>12651</v>
      </c>
      <c r="I5" s="22">
        <f t="shared" si="1"/>
        <v>22532</v>
      </c>
      <c r="J5" s="22">
        <f t="shared" si="1"/>
        <v>22532</v>
      </c>
      <c r="K5" s="23">
        <f t="shared" si="1"/>
        <v>22532</v>
      </c>
    </row>
    <row r="6" spans="1:11" ht="21.6" customHeight="1">
      <c r="A6" s="24" t="s">
        <v>63</v>
      </c>
      <c r="B6" s="25" t="s">
        <v>0</v>
      </c>
      <c r="C6" s="241" t="s">
        <v>64</v>
      </c>
      <c r="D6" s="242"/>
      <c r="E6" s="33">
        <f>VLOOKUP($C6,'개발계획별 계획인구및유입인구'!$B$15:$L$24,3,FALSE)</f>
        <v>1001</v>
      </c>
      <c r="F6" s="33">
        <f>VLOOKUP($C6,'개발계획별 계획인구및유입인구'!$B$15:$L$24,5,FALSE)</f>
        <v>353</v>
      </c>
      <c r="G6" s="33">
        <f>VLOOKUP($C6,'개발계획별 계획인구및유입인구'!$B$15:$L$24,6,FALSE)</f>
        <v>124</v>
      </c>
      <c r="H6" s="26">
        <f>VLOOKUP($C6,'개발계획별 계획인구및유입인구'!$B$15:$L$24,7,FALSE)</f>
        <v>229</v>
      </c>
      <c r="I6" s="26">
        <f>VLOOKUP($C6,'개발계획별 계획인구및유입인구'!$B$15:$L$24,8,FALSE)</f>
        <v>229</v>
      </c>
      <c r="J6" s="26">
        <f>VLOOKUP($C6,'개발계획별 계획인구및유입인구'!$B$15:$L$24,9,FALSE)</f>
        <v>229</v>
      </c>
      <c r="K6" s="27">
        <f>VLOOKUP($C6,'개발계획별 계획인구및유입인구'!$B$15:$L$24,10,FALSE)</f>
        <v>229</v>
      </c>
    </row>
    <row r="7" spans="1:11" ht="21.6" customHeight="1">
      <c r="A7" s="24" t="s">
        <v>97</v>
      </c>
      <c r="B7" s="25" t="s">
        <v>88</v>
      </c>
      <c r="C7" s="241" t="s">
        <v>89</v>
      </c>
      <c r="D7" s="242"/>
      <c r="E7" s="33">
        <f>VLOOKUP($C7,'개발계획별 계획인구및유입인구'!$B$15:$L$24,3,FALSE)</f>
        <v>202</v>
      </c>
      <c r="F7" s="33">
        <f>VLOOKUP($C7,'개발계획별 계획인구및유입인구'!$B$15:$L$24,5,FALSE)</f>
        <v>71</v>
      </c>
      <c r="G7" s="33">
        <f>VLOOKUP($C7,'개발계획별 계획인구및유입인구'!$B$15:$L$24,6,FALSE)</f>
        <v>25</v>
      </c>
      <c r="H7" s="26">
        <f>VLOOKUP($C7,'개발계획별 계획인구및유입인구'!$B$15:$L$24,7,FALSE)</f>
        <v>46</v>
      </c>
      <c r="I7" s="26">
        <f>VLOOKUP($C7,'개발계획별 계획인구및유입인구'!$B$15:$L$24,8,FALSE)</f>
        <v>46</v>
      </c>
      <c r="J7" s="26">
        <f>VLOOKUP($C7,'개발계획별 계획인구및유입인구'!$B$15:$L$24,9,FALSE)</f>
        <v>46</v>
      </c>
      <c r="K7" s="27">
        <f>VLOOKUP($C7,'개발계획별 계획인구및유입인구'!$B$15:$L$24,10,FALSE)</f>
        <v>46</v>
      </c>
    </row>
    <row r="8" spans="1:11" ht="21.6" customHeight="1">
      <c r="A8" s="24" t="s">
        <v>63</v>
      </c>
      <c r="B8" s="25" t="s">
        <v>0</v>
      </c>
      <c r="C8" s="241" t="s">
        <v>162</v>
      </c>
      <c r="D8" s="242"/>
      <c r="E8" s="33">
        <f>VLOOKUP($C8,'개발계획별 계획인구및유입인구'!$B$15:$L$24,3,FALSE)</f>
        <v>2282</v>
      </c>
      <c r="F8" s="33">
        <f>VLOOKUP($C8,'개발계획별 계획인구및유입인구'!$B$15:$L$24,5,FALSE)</f>
        <v>806</v>
      </c>
      <c r="G8" s="33">
        <f>VLOOKUP($C8,'개발계획별 계획인구및유입인구'!$B$15:$L$24,6,FALSE)</f>
        <v>0</v>
      </c>
      <c r="H8" s="26">
        <f>VLOOKUP($C8,'개발계획별 계획인구및유입인구'!$B$15:$L$24,7,FALSE)</f>
        <v>806</v>
      </c>
      <c r="I8" s="26">
        <f>VLOOKUP($C8,'개발계획별 계획인구및유입인구'!$B$15:$L$24,8,FALSE)</f>
        <v>806</v>
      </c>
      <c r="J8" s="26">
        <f>VLOOKUP($C8,'개발계획별 계획인구및유입인구'!$B$15:$L$24,9,FALSE)</f>
        <v>806</v>
      </c>
      <c r="K8" s="27">
        <f>VLOOKUP($C8,'개발계획별 계획인구및유입인구'!$B$15:$L$24,10,FALSE)</f>
        <v>806</v>
      </c>
    </row>
    <row r="9" spans="1:11" ht="21.6" customHeight="1">
      <c r="A9" s="24" t="s">
        <v>63</v>
      </c>
      <c r="B9" s="25" t="s">
        <v>0</v>
      </c>
      <c r="C9" s="241" t="s">
        <v>140</v>
      </c>
      <c r="D9" s="242"/>
      <c r="E9" s="33">
        <f>VLOOKUP($C9,'개발계획별 계획인구및유입인구'!$B$15:$L$24,3,FALSE)</f>
        <v>16468</v>
      </c>
      <c r="F9" s="33">
        <f>VLOOKUP($C9,'개발계획별 계획인구및유입인구'!$B$15:$L$24,5,FALSE)</f>
        <v>9881</v>
      </c>
      <c r="G9" s="33">
        <f>VLOOKUP($C9,'개발계획별 계획인구및유입인구'!$B$15:$L$24,6,FALSE)</f>
        <v>0</v>
      </c>
      <c r="H9" s="26">
        <f>VLOOKUP($C9,'개발계획별 계획인구및유입인구'!$B$15:$L$24,7,FALSE)</f>
        <v>0</v>
      </c>
      <c r="I9" s="26">
        <f>VLOOKUP($C9,'개발계획별 계획인구및유입인구'!$B$15:$L$24,8,FALSE)</f>
        <v>9881</v>
      </c>
      <c r="J9" s="26">
        <f>VLOOKUP($C9,'개발계획별 계획인구및유입인구'!$B$15:$L$24,9,FALSE)</f>
        <v>9881</v>
      </c>
      <c r="K9" s="27">
        <f>VLOOKUP($C9,'개발계획별 계획인구및유입인구'!$B$15:$L$24,10,FALSE)</f>
        <v>9881</v>
      </c>
    </row>
    <row r="10" spans="1:11" ht="21.6" customHeight="1">
      <c r="A10" s="24" t="s">
        <v>174</v>
      </c>
      <c r="B10" s="25" t="s">
        <v>0</v>
      </c>
      <c r="C10" s="241" t="s">
        <v>168</v>
      </c>
      <c r="D10" s="242"/>
      <c r="E10" s="33">
        <f>VLOOKUP($C10,'개발계획별 계획인구및유입인구'!$B$15:$L$24,3,FALSE)</f>
        <v>2232</v>
      </c>
      <c r="F10" s="33">
        <f>VLOOKUP($C10,'개발계획별 계획인구및유입인구'!$B$15:$L$24,5,FALSE)</f>
        <v>788</v>
      </c>
      <c r="G10" s="33">
        <f>VLOOKUP($C10,'개발계획별 계획인구및유입인구'!$B$15:$L$24,6,FALSE)</f>
        <v>0</v>
      </c>
      <c r="H10" s="26">
        <f>VLOOKUP($C10,'개발계획별 계획인구및유입인구'!$B$15:$L$24,7,FALSE)</f>
        <v>788</v>
      </c>
      <c r="I10" s="26">
        <f>VLOOKUP($C10,'개발계획별 계획인구및유입인구'!$B$15:$L$24,8,FALSE)</f>
        <v>788</v>
      </c>
      <c r="J10" s="26">
        <f>VLOOKUP($C10,'개발계획별 계획인구및유입인구'!$B$15:$L$24,9,FALSE)</f>
        <v>788</v>
      </c>
      <c r="K10" s="27">
        <f>VLOOKUP($C10,'개발계획별 계획인구및유입인구'!$B$15:$L$24,10,FALSE)</f>
        <v>788</v>
      </c>
    </row>
    <row r="11" spans="1:11" ht="21.6" customHeight="1">
      <c r="A11" s="24" t="s">
        <v>139</v>
      </c>
      <c r="B11" s="25" t="s">
        <v>0</v>
      </c>
      <c r="C11" s="241" t="s">
        <v>138</v>
      </c>
      <c r="D11" s="242"/>
      <c r="E11" s="33">
        <f>VLOOKUP($C11,'개발계획별 계획인구및유입인구'!$B$15:$L$24,3,FALSE)</f>
        <v>1680</v>
      </c>
      <c r="F11" s="33">
        <f>VLOOKUP($C11,'개발계획별 계획인구및유입인구'!$B$15:$L$24,5,FALSE)</f>
        <v>593</v>
      </c>
      <c r="G11" s="33">
        <f>VLOOKUP($C11,'개발계획별 계획인구및유입인구'!$B$15:$L$24,6,FALSE)</f>
        <v>0</v>
      </c>
      <c r="H11" s="26">
        <f>VLOOKUP($C11,'개발계획별 계획인구및유입인구'!$B$15:$L$24,7,FALSE)</f>
        <v>593</v>
      </c>
      <c r="I11" s="26">
        <f>VLOOKUP($C11,'개발계획별 계획인구및유입인구'!$B$15:$L$24,8,FALSE)</f>
        <v>593</v>
      </c>
      <c r="J11" s="26">
        <f>VLOOKUP($C11,'개발계획별 계획인구및유입인구'!$B$15:$L$24,9,FALSE)</f>
        <v>593</v>
      </c>
      <c r="K11" s="27">
        <f>VLOOKUP($C11,'개발계획별 계획인구및유입인구'!$B$15:$L$24,10,FALSE)</f>
        <v>593</v>
      </c>
    </row>
    <row r="12" spans="1:11" ht="21.6" customHeight="1">
      <c r="A12" s="24" t="s">
        <v>87</v>
      </c>
      <c r="B12" s="25" t="s">
        <v>0</v>
      </c>
      <c r="C12" s="241" t="s">
        <v>27</v>
      </c>
      <c r="D12" s="242"/>
      <c r="E12" s="33">
        <f>VLOOKUP($C12,'개발계획별 계획인구및유입인구'!$B$15:$L$24,3,FALSE)</f>
        <v>26127</v>
      </c>
      <c r="F12" s="33">
        <f>VLOOKUP($C12,'개발계획별 계획인구및유입인구'!$B$15:$L$24,5,FALSE)</f>
        <v>15676</v>
      </c>
      <c r="G12" s="33">
        <f>VLOOKUP($C12,'개발계획별 계획인구및유입인구'!$B$15:$L$24,6,FALSE)</f>
        <v>5487</v>
      </c>
      <c r="H12" s="26">
        <f>VLOOKUP($C12,'개발계획별 계획인구및유입인구'!$B$15:$L$24,7,FALSE)</f>
        <v>10189</v>
      </c>
      <c r="I12" s="26">
        <f>VLOOKUP($C12,'개발계획별 계획인구및유입인구'!$B$15:$L$24,8,FALSE)</f>
        <v>10189</v>
      </c>
      <c r="J12" s="26">
        <f>VLOOKUP($C12,'개발계획별 계획인구및유입인구'!$B$15:$L$24,9,FALSE)</f>
        <v>10189</v>
      </c>
      <c r="K12" s="27">
        <f>VLOOKUP($C12,'개발계획별 계획인구및유입인구'!$B$15:$L$24,10,FALSE)</f>
        <v>10189</v>
      </c>
    </row>
    <row r="13" spans="1:11" ht="21.6" customHeight="1">
      <c r="A13" s="243" t="s">
        <v>67</v>
      </c>
      <c r="B13" s="244"/>
      <c r="C13" s="247"/>
      <c r="D13" s="248"/>
      <c r="E13" s="22">
        <f t="shared" ref="E13:K13" si="2">SUM(E14:E16)</f>
        <v>13276</v>
      </c>
      <c r="F13" s="22">
        <f t="shared" si="2"/>
        <v>4686</v>
      </c>
      <c r="G13" s="22">
        <f t="shared" ref="G13" si="3">SUM(G14:G16)</f>
        <v>0</v>
      </c>
      <c r="H13" s="22">
        <f t="shared" si="2"/>
        <v>301</v>
      </c>
      <c r="I13" s="22">
        <f t="shared" si="2"/>
        <v>4686</v>
      </c>
      <c r="J13" s="22">
        <f t="shared" si="2"/>
        <v>4686</v>
      </c>
      <c r="K13" s="23">
        <f t="shared" si="2"/>
        <v>4686</v>
      </c>
    </row>
    <row r="14" spans="1:11" ht="21.6" customHeight="1">
      <c r="A14" s="24" t="s">
        <v>68</v>
      </c>
      <c r="B14" s="25" t="s">
        <v>0</v>
      </c>
      <c r="C14" s="241" t="s">
        <v>33</v>
      </c>
      <c r="D14" s="242"/>
      <c r="E14" s="33">
        <f>VLOOKUP($C14,'개발계획별 계획인구및유입인구'!$B$15:$L$24,3,FALSE)</f>
        <v>12421</v>
      </c>
      <c r="F14" s="33">
        <f>VLOOKUP($C14,'개발계획별 계획인구및유입인구'!$B$15:$L$24,5,FALSE)</f>
        <v>4385</v>
      </c>
      <c r="G14" s="33">
        <f>VLOOKUP($C14,'개발계획별 계획인구및유입인구'!$B$15:$L$24,6,FALSE)</f>
        <v>0</v>
      </c>
      <c r="H14" s="26">
        <f>VLOOKUP($C14,'개발계획별 계획인구및유입인구'!$B$15:$L$24,7,FALSE)</f>
        <v>0</v>
      </c>
      <c r="I14" s="26">
        <f>VLOOKUP($C14,'개발계획별 계획인구및유입인구'!$B$15:$L$24,8,FALSE)</f>
        <v>4385</v>
      </c>
      <c r="J14" s="26">
        <f>VLOOKUP($C14,'개발계획별 계획인구및유입인구'!$B$15:$L$24,9,FALSE)</f>
        <v>4385</v>
      </c>
      <c r="K14" s="27">
        <f>VLOOKUP($C14,'개발계획별 계획인구및유입인구'!$B$15:$L$24,10,FALSE)</f>
        <v>4385</v>
      </c>
    </row>
    <row r="15" spans="1:11" ht="21.6" customHeight="1">
      <c r="A15" s="24" t="s">
        <v>147</v>
      </c>
      <c r="B15" s="25" t="s">
        <v>0</v>
      </c>
      <c r="C15" s="241" t="s">
        <v>159</v>
      </c>
      <c r="D15" s="242"/>
      <c r="E15" s="33">
        <f>VLOOKUP($C15,'개발계획별 계획인구및유입인구'!$B$15:$L$24,3,FALSE)</f>
        <v>480</v>
      </c>
      <c r="F15" s="33">
        <f>VLOOKUP($C15,'개발계획별 계획인구및유입인구'!$B$15:$L$24,5,FALSE)</f>
        <v>169</v>
      </c>
      <c r="G15" s="33">
        <f>VLOOKUP($C15,'개발계획별 계획인구및유입인구'!$B$15:$L$24,6,FALSE)</f>
        <v>0</v>
      </c>
      <c r="H15" s="26">
        <f>VLOOKUP($C15,'개발계획별 계획인구및유입인구'!$B$15:$L$24,7,FALSE)</f>
        <v>169</v>
      </c>
      <c r="I15" s="26">
        <f>VLOOKUP($C15,'개발계획별 계획인구및유입인구'!$B$15:$L$24,8,FALSE)</f>
        <v>169</v>
      </c>
      <c r="J15" s="26">
        <f>VLOOKUP($C15,'개발계획별 계획인구및유입인구'!$B$15:$L$24,9,FALSE)</f>
        <v>169</v>
      </c>
      <c r="K15" s="27">
        <f>VLOOKUP($C15,'개발계획별 계획인구및유입인구'!$B$15:$L$24,10,FALSE)</f>
        <v>169</v>
      </c>
    </row>
    <row r="16" spans="1:11" ht="21.6" customHeight="1">
      <c r="A16" s="28" t="s">
        <v>105</v>
      </c>
      <c r="B16" s="29" t="s">
        <v>0</v>
      </c>
      <c r="C16" s="249" t="s">
        <v>98</v>
      </c>
      <c r="D16" s="250"/>
      <c r="E16" s="34">
        <f>VLOOKUP($C16,'개발계획별 계획인구및유입인구'!$B$15:$L$24,3,FALSE)</f>
        <v>375</v>
      </c>
      <c r="F16" s="34">
        <f>VLOOKUP($C16,'개발계획별 계획인구및유입인구'!$B$15:$L$24,5,FALSE)</f>
        <v>132</v>
      </c>
      <c r="G16" s="34">
        <f>VLOOKUP($C16,'개발계획별 계획인구및유입인구'!$B$15:$L$24,6,FALSE)</f>
        <v>0</v>
      </c>
      <c r="H16" s="30">
        <f>VLOOKUP($C16,'개발계획별 계획인구및유입인구'!$B$15:$L$24,7,FALSE)</f>
        <v>132</v>
      </c>
      <c r="I16" s="30">
        <f>VLOOKUP($C16,'개발계획별 계획인구및유입인구'!$B$15:$L$24,8,FALSE)</f>
        <v>132</v>
      </c>
      <c r="J16" s="30">
        <f>VLOOKUP($C16,'개발계획별 계획인구및유입인구'!$B$15:$L$24,9,FALSE)</f>
        <v>132</v>
      </c>
      <c r="K16" s="31">
        <f>VLOOKUP($C16,'개발계획별 계획인구및유입인구'!$B$15:$L$24,10,FALSE)</f>
        <v>132</v>
      </c>
    </row>
  </sheetData>
  <mergeCells count="22">
    <mergeCell ref="C16:D16"/>
    <mergeCell ref="E2:E3"/>
    <mergeCell ref="F2:F3"/>
    <mergeCell ref="C14:D14"/>
    <mergeCell ref="H2:K2"/>
    <mergeCell ref="C12:D12"/>
    <mergeCell ref="C9:D9"/>
    <mergeCell ref="C15:D15"/>
    <mergeCell ref="G2:G3"/>
    <mergeCell ref="C10:D10"/>
    <mergeCell ref="A13:B13"/>
    <mergeCell ref="C5:D5"/>
    <mergeCell ref="C6:D6"/>
    <mergeCell ref="C7:D7"/>
    <mergeCell ref="C13:D13"/>
    <mergeCell ref="A4:B4"/>
    <mergeCell ref="A2:A3"/>
    <mergeCell ref="B2:B3"/>
    <mergeCell ref="C2:D3"/>
    <mergeCell ref="C11:D11"/>
    <mergeCell ref="A5:B5"/>
    <mergeCell ref="C8:D8"/>
  </mergeCells>
  <phoneticPr fontId="2" type="noConversion"/>
  <printOptions horizontalCentered="1"/>
  <pageMargins left="0.55118110236220474" right="0.35433070866141736" top="0.78740157480314965" bottom="0.78740157480314965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view="pageBreakPreview" zoomScaleNormal="85" zoomScaleSheetLayoutView="100" workbookViewId="0">
      <selection activeCell="I9" sqref="I9"/>
    </sheetView>
  </sheetViews>
  <sheetFormatPr defaultColWidth="17.5" defaultRowHeight="21.6" customHeight="1"/>
  <cols>
    <col min="1" max="2" width="13.6640625" style="15" customWidth="1"/>
    <col min="3" max="4" width="10.5" style="19" customWidth="1"/>
    <col min="5" max="7" width="12.33203125" style="19" customWidth="1"/>
    <col min="8" max="11" width="12.33203125" style="6" customWidth="1"/>
    <col min="12" max="16384" width="17.5" style="6"/>
  </cols>
  <sheetData>
    <row r="1" spans="1:11" ht="21.6" customHeight="1">
      <c r="A1" s="84" t="s">
        <v>130</v>
      </c>
      <c r="B1" s="18"/>
    </row>
    <row r="2" spans="1:11" ht="21.6" customHeight="1">
      <c r="A2" s="238" t="s">
        <v>110</v>
      </c>
      <c r="B2" s="259" t="s">
        <v>7</v>
      </c>
      <c r="C2" s="261" t="s">
        <v>2</v>
      </c>
      <c r="D2" s="261"/>
      <c r="E2" s="216" t="s">
        <v>9</v>
      </c>
      <c r="F2" s="216" t="s">
        <v>5</v>
      </c>
      <c r="G2" s="216" t="s">
        <v>158</v>
      </c>
      <c r="H2" s="251" t="s">
        <v>6</v>
      </c>
      <c r="I2" s="252"/>
      <c r="J2" s="252"/>
      <c r="K2" s="253"/>
    </row>
    <row r="3" spans="1:11" ht="30" customHeight="1" thickBot="1">
      <c r="A3" s="215"/>
      <c r="B3" s="260"/>
      <c r="C3" s="262"/>
      <c r="D3" s="262"/>
      <c r="E3" s="219"/>
      <c r="F3" s="217"/>
      <c r="G3" s="217"/>
      <c r="H3" s="7" t="s">
        <v>75</v>
      </c>
      <c r="I3" s="7" t="s">
        <v>76</v>
      </c>
      <c r="J3" s="7" t="s">
        <v>77</v>
      </c>
      <c r="K3" s="67" t="s">
        <v>78</v>
      </c>
    </row>
    <row r="4" spans="1:11" ht="21.6" customHeight="1" thickTop="1">
      <c r="A4" s="236" t="s">
        <v>3</v>
      </c>
      <c r="B4" s="237"/>
      <c r="C4" s="263"/>
      <c r="D4" s="263"/>
      <c r="E4" s="20">
        <f t="shared" ref="E4:K4" si="0">E5+E14+E16</f>
        <v>63268</v>
      </c>
      <c r="F4" s="20">
        <f t="shared" si="0"/>
        <v>32854</v>
      </c>
      <c r="G4" s="20">
        <f t="shared" si="0"/>
        <v>5636</v>
      </c>
      <c r="H4" s="20">
        <f t="shared" si="0"/>
        <v>12952</v>
      </c>
      <c r="I4" s="20">
        <f t="shared" si="0"/>
        <v>27218</v>
      </c>
      <c r="J4" s="20">
        <f t="shared" si="0"/>
        <v>27218</v>
      </c>
      <c r="K4" s="21">
        <f t="shared" si="0"/>
        <v>27218</v>
      </c>
    </row>
    <row r="5" spans="1:11" ht="21.6" customHeight="1">
      <c r="A5" s="258" t="s">
        <v>111</v>
      </c>
      <c r="B5" s="257"/>
      <c r="C5" s="256"/>
      <c r="D5" s="256"/>
      <c r="E5" s="22">
        <f t="shared" ref="E5:K5" si="1">SUM(E6:E13)</f>
        <v>50472</v>
      </c>
      <c r="F5" s="22">
        <f t="shared" si="1"/>
        <v>28337</v>
      </c>
      <c r="G5" s="22">
        <f t="shared" si="1"/>
        <v>5636</v>
      </c>
      <c r="H5" s="22">
        <f t="shared" si="1"/>
        <v>12820</v>
      </c>
      <c r="I5" s="22">
        <f t="shared" si="1"/>
        <v>22701</v>
      </c>
      <c r="J5" s="22">
        <f t="shared" si="1"/>
        <v>22701</v>
      </c>
      <c r="K5" s="23">
        <f t="shared" si="1"/>
        <v>22701</v>
      </c>
    </row>
    <row r="6" spans="1:11" ht="21.6" customHeight="1">
      <c r="A6" s="24" t="s">
        <v>69</v>
      </c>
      <c r="B6" s="25" t="s">
        <v>0</v>
      </c>
      <c r="C6" s="255" t="s">
        <v>64</v>
      </c>
      <c r="D6" s="255"/>
      <c r="E6" s="33">
        <f>VLOOKUP($C6,'개발계획별 계획인구및유입인구'!$B$15:$L$24,3,FALSE)</f>
        <v>1001</v>
      </c>
      <c r="F6" s="33">
        <f>VLOOKUP($C6,'개발계획별 계획인구및유입인구'!$B$15:$L$24,5,FALSE)</f>
        <v>353</v>
      </c>
      <c r="G6" s="33">
        <f>VLOOKUP($C6,'개발계획별 계획인구및유입인구'!$B$15:$L$24,6,FALSE)</f>
        <v>124</v>
      </c>
      <c r="H6" s="26">
        <f>VLOOKUP($C6,'개발계획별 계획인구및유입인구'!$B$15:$L$24,7,FALSE)</f>
        <v>229</v>
      </c>
      <c r="I6" s="26">
        <f>VLOOKUP($C6,'개발계획별 계획인구및유입인구'!$B$15:$L$24,8,FALSE)</f>
        <v>229</v>
      </c>
      <c r="J6" s="26">
        <f>VLOOKUP($C6,'개발계획별 계획인구및유입인구'!$B$15:$L$24,9,FALSE)</f>
        <v>229</v>
      </c>
      <c r="K6" s="27">
        <f>VLOOKUP($C6,'개발계획별 계획인구및유입인구'!$B$15:$L$24,10,FALSE)</f>
        <v>229</v>
      </c>
    </row>
    <row r="7" spans="1:11" ht="21.6" customHeight="1">
      <c r="A7" s="24" t="s">
        <v>90</v>
      </c>
      <c r="B7" s="25" t="s">
        <v>88</v>
      </c>
      <c r="C7" s="255" t="s">
        <v>89</v>
      </c>
      <c r="D7" s="255"/>
      <c r="E7" s="26">
        <f>VLOOKUP($C7,'개발계획별 계획인구및유입인구'!$B$15:$L$24,3,FALSE)</f>
        <v>202</v>
      </c>
      <c r="F7" s="26">
        <f>VLOOKUP($C7,'개발계획별 계획인구및유입인구'!$B$15:$L$24,5,FALSE)</f>
        <v>71</v>
      </c>
      <c r="G7" s="26">
        <f>VLOOKUP($C7,'개발계획별 계획인구및유입인구'!$B$15:$L$24,6,FALSE)</f>
        <v>25</v>
      </c>
      <c r="H7" s="26">
        <f>VLOOKUP($C7,'개발계획별 계획인구및유입인구'!$B$15:$L$24,7,FALSE)</f>
        <v>46</v>
      </c>
      <c r="I7" s="26">
        <f>VLOOKUP($C7,'개발계획별 계획인구및유입인구'!$B$15:$L$24,8,FALSE)</f>
        <v>46</v>
      </c>
      <c r="J7" s="26">
        <f>VLOOKUP($C7,'개발계획별 계획인구및유입인구'!$B$15:$L$24,9,FALSE)</f>
        <v>46</v>
      </c>
      <c r="K7" s="27">
        <f>VLOOKUP($C7,'개발계획별 계획인구및유입인구'!$B$15:$L$24,10,FALSE)</f>
        <v>46</v>
      </c>
    </row>
    <row r="8" spans="1:11" ht="21.6" customHeight="1">
      <c r="A8" s="24" t="s">
        <v>69</v>
      </c>
      <c r="B8" s="25" t="s">
        <v>0</v>
      </c>
      <c r="C8" s="255" t="s">
        <v>162</v>
      </c>
      <c r="D8" s="255"/>
      <c r="E8" s="26">
        <f>VLOOKUP($C8,'개발계획별 계획인구및유입인구'!$B$15:$L$24,3,FALSE)</f>
        <v>2282</v>
      </c>
      <c r="F8" s="26">
        <f>VLOOKUP($C8,'개발계획별 계획인구및유입인구'!$B$15:$L$24,5,FALSE)</f>
        <v>806</v>
      </c>
      <c r="G8" s="26">
        <f>VLOOKUP($C8,'개발계획별 계획인구및유입인구'!$B$15:$L$24,6,FALSE)</f>
        <v>0</v>
      </c>
      <c r="H8" s="26">
        <f>VLOOKUP($C8,'개발계획별 계획인구및유입인구'!$B$15:$L$24,7,FALSE)</f>
        <v>806</v>
      </c>
      <c r="I8" s="26">
        <f>VLOOKUP($C8,'개발계획별 계획인구및유입인구'!$B$15:$L$24,8,FALSE)</f>
        <v>806</v>
      </c>
      <c r="J8" s="26">
        <f>VLOOKUP($C8,'개발계획별 계획인구및유입인구'!$B$15:$L$24,9,FALSE)</f>
        <v>806</v>
      </c>
      <c r="K8" s="27">
        <f>VLOOKUP($C8,'개발계획별 계획인구및유입인구'!$B$15:$L$24,10,FALSE)</f>
        <v>806</v>
      </c>
    </row>
    <row r="9" spans="1:11" ht="21.6" customHeight="1">
      <c r="A9" s="24" t="s">
        <v>69</v>
      </c>
      <c r="B9" s="25" t="s">
        <v>0</v>
      </c>
      <c r="C9" s="255" t="s">
        <v>140</v>
      </c>
      <c r="D9" s="255"/>
      <c r="E9" s="26">
        <f>VLOOKUP($C9,'개발계획별 계획인구및유입인구'!$B$15:$L$24,3,FALSE)</f>
        <v>16468</v>
      </c>
      <c r="F9" s="26">
        <f>VLOOKUP($C9,'개발계획별 계획인구및유입인구'!$B$15:$L$24,5,FALSE)</f>
        <v>9881</v>
      </c>
      <c r="G9" s="26">
        <f>VLOOKUP($C9,'개발계획별 계획인구및유입인구'!$B$15:$L$24,6,FALSE)</f>
        <v>0</v>
      </c>
      <c r="H9" s="26">
        <f>VLOOKUP($C9,'개발계획별 계획인구및유입인구'!$B$15:$L$24,7,FALSE)</f>
        <v>0</v>
      </c>
      <c r="I9" s="26">
        <f>VLOOKUP($C9,'개발계획별 계획인구및유입인구'!$B$15:$L$24,8,FALSE)</f>
        <v>9881</v>
      </c>
      <c r="J9" s="26">
        <f>VLOOKUP($C9,'개발계획별 계획인구및유입인구'!$B$15:$L$24,9,FALSE)</f>
        <v>9881</v>
      </c>
      <c r="K9" s="27">
        <f>VLOOKUP($C9,'개발계획별 계획인구및유입인구'!$B$15:$L$24,10,FALSE)</f>
        <v>9881</v>
      </c>
    </row>
    <row r="10" spans="1:11" ht="21.6" customHeight="1">
      <c r="A10" s="24" t="s">
        <v>69</v>
      </c>
      <c r="B10" s="25" t="s">
        <v>0</v>
      </c>
      <c r="C10" s="255" t="s">
        <v>168</v>
      </c>
      <c r="D10" s="255"/>
      <c r="E10" s="26">
        <f>VLOOKUP($C10,'개발계획별 계획인구및유입인구'!$B$15:$L$24,3,FALSE)</f>
        <v>2232</v>
      </c>
      <c r="F10" s="26">
        <f>VLOOKUP($C10,'개발계획별 계획인구및유입인구'!$B$15:$L$24,5,FALSE)</f>
        <v>788</v>
      </c>
      <c r="G10" s="26">
        <f>VLOOKUP($C10,'개발계획별 계획인구및유입인구'!$B$15:$L$24,6,FALSE)</f>
        <v>0</v>
      </c>
      <c r="H10" s="26">
        <f>VLOOKUP($C10,'개발계획별 계획인구및유입인구'!$B$15:$L$24,7,FALSE)</f>
        <v>788</v>
      </c>
      <c r="I10" s="26">
        <f>VLOOKUP($C10,'개발계획별 계획인구및유입인구'!$B$15:$L$24,8,FALSE)</f>
        <v>788</v>
      </c>
      <c r="J10" s="26">
        <f>VLOOKUP($C10,'개발계획별 계획인구및유입인구'!$B$15:$L$24,9,FALSE)</f>
        <v>788</v>
      </c>
      <c r="K10" s="27">
        <f>VLOOKUP($C10,'개발계획별 계획인구및유입인구'!$B$15:$L$24,10,FALSE)</f>
        <v>788</v>
      </c>
    </row>
    <row r="11" spans="1:11" ht="21.6" customHeight="1">
      <c r="A11" s="24" t="s">
        <v>69</v>
      </c>
      <c r="B11" s="25" t="s">
        <v>0</v>
      </c>
      <c r="C11" s="255" t="s">
        <v>138</v>
      </c>
      <c r="D11" s="255"/>
      <c r="E11" s="26">
        <f>VLOOKUP($C11,'개발계획별 계획인구및유입인구'!$B$15:$L$24,3,FALSE)</f>
        <v>1680</v>
      </c>
      <c r="F11" s="26">
        <f>VLOOKUP($C11,'개발계획별 계획인구및유입인구'!$B$15:$L$24,5,FALSE)</f>
        <v>593</v>
      </c>
      <c r="G11" s="26">
        <f>VLOOKUP($C11,'개발계획별 계획인구및유입인구'!$B$15:$L$24,6,FALSE)</f>
        <v>0</v>
      </c>
      <c r="H11" s="26">
        <f>VLOOKUP($C11,'개발계획별 계획인구및유입인구'!$B$15:$L$24,7,FALSE)</f>
        <v>593</v>
      </c>
      <c r="I11" s="26">
        <f>VLOOKUP($C11,'개발계획별 계획인구및유입인구'!$B$15:$L$24,8,FALSE)</f>
        <v>593</v>
      </c>
      <c r="J11" s="26">
        <f>VLOOKUP($C11,'개발계획별 계획인구및유입인구'!$B$15:$L$24,9,FALSE)</f>
        <v>593</v>
      </c>
      <c r="K11" s="27">
        <f>VLOOKUP($C11,'개발계획별 계획인구및유입인구'!$B$15:$L$24,10,FALSE)</f>
        <v>593</v>
      </c>
    </row>
    <row r="12" spans="1:11" ht="21.6" customHeight="1">
      <c r="A12" s="24" t="s">
        <v>69</v>
      </c>
      <c r="B12" s="25" t="s">
        <v>0</v>
      </c>
      <c r="C12" s="255" t="s">
        <v>27</v>
      </c>
      <c r="D12" s="255"/>
      <c r="E12" s="26">
        <f>VLOOKUP($C12,'개발계획별 계획인구및유입인구'!$B$15:$L$24,3,FALSE)</f>
        <v>26127</v>
      </c>
      <c r="F12" s="26">
        <f>VLOOKUP($C12,'개발계획별 계획인구및유입인구'!$B$15:$L$24,5,FALSE)</f>
        <v>15676</v>
      </c>
      <c r="G12" s="26">
        <f>VLOOKUP($C12,'개발계획별 계획인구및유입인구'!$B$15:$L$24,6,FALSE)</f>
        <v>5487</v>
      </c>
      <c r="H12" s="26">
        <f>VLOOKUP($C12,'개발계획별 계획인구및유입인구'!$B$15:$L$24,7,FALSE)</f>
        <v>10189</v>
      </c>
      <c r="I12" s="26">
        <f>VLOOKUP($C12,'개발계획별 계획인구및유입인구'!$B$15:$L$24,8,FALSE)</f>
        <v>10189</v>
      </c>
      <c r="J12" s="26">
        <f>VLOOKUP($C12,'개발계획별 계획인구및유입인구'!$B$15:$L$24,9,FALSE)</f>
        <v>10189</v>
      </c>
      <c r="K12" s="27">
        <f>VLOOKUP($C12,'개발계획별 계획인구및유입인구'!$B$15:$L$24,10,FALSE)</f>
        <v>10189</v>
      </c>
    </row>
    <row r="13" spans="1:11" ht="21.6" customHeight="1">
      <c r="A13" s="24" t="s">
        <v>69</v>
      </c>
      <c r="B13" s="25" t="s">
        <v>0</v>
      </c>
      <c r="C13" s="255" t="s">
        <v>159</v>
      </c>
      <c r="D13" s="255"/>
      <c r="E13" s="26">
        <f>VLOOKUP($C13,'개발계획별 계획인구및유입인구'!$B$15:$L$24,3,FALSE)</f>
        <v>480</v>
      </c>
      <c r="F13" s="26">
        <f>VLOOKUP($C13,'개발계획별 계획인구및유입인구'!$B$15:$L$24,5,FALSE)</f>
        <v>169</v>
      </c>
      <c r="G13" s="26">
        <f>VLOOKUP($C13,'개발계획별 계획인구및유입인구'!$B$15:$L$24,6,FALSE)</f>
        <v>0</v>
      </c>
      <c r="H13" s="26">
        <f>VLOOKUP($C13,'개발계획별 계획인구및유입인구'!$B$15:$L$24,7,FALSE)</f>
        <v>169</v>
      </c>
      <c r="I13" s="26">
        <f>VLOOKUP($C13,'개발계획별 계획인구및유입인구'!$B$15:$L$24,8,FALSE)</f>
        <v>169</v>
      </c>
      <c r="J13" s="26">
        <f>VLOOKUP($C13,'개발계획별 계획인구및유입인구'!$B$15:$L$24,9,FALSE)</f>
        <v>169</v>
      </c>
      <c r="K13" s="27">
        <f>VLOOKUP($C13,'개발계획별 계획인구및유입인구'!$B$15:$L$24,10,FALSE)</f>
        <v>169</v>
      </c>
    </row>
    <row r="14" spans="1:11" ht="21.6" customHeight="1">
      <c r="A14" s="258" t="s">
        <v>112</v>
      </c>
      <c r="B14" s="257"/>
      <c r="C14" s="257"/>
      <c r="D14" s="257"/>
      <c r="E14" s="22">
        <f t="shared" ref="E14:K16" si="2">E15</f>
        <v>12421</v>
      </c>
      <c r="F14" s="22">
        <f t="shared" si="2"/>
        <v>4385</v>
      </c>
      <c r="G14" s="22">
        <f t="shared" si="2"/>
        <v>0</v>
      </c>
      <c r="H14" s="22">
        <f t="shared" si="2"/>
        <v>0</v>
      </c>
      <c r="I14" s="22">
        <f t="shared" si="2"/>
        <v>4385</v>
      </c>
      <c r="J14" s="22">
        <f t="shared" si="2"/>
        <v>4385</v>
      </c>
      <c r="K14" s="23">
        <f t="shared" si="2"/>
        <v>4385</v>
      </c>
    </row>
    <row r="15" spans="1:11" ht="21.6" customHeight="1">
      <c r="A15" s="24" t="s">
        <v>35</v>
      </c>
      <c r="B15" s="25" t="s">
        <v>0</v>
      </c>
      <c r="C15" s="255" t="s">
        <v>33</v>
      </c>
      <c r="D15" s="255"/>
      <c r="E15" s="26">
        <f>VLOOKUP($C15,'개발계획별 계획인구및유입인구'!$B$15:$L$24,3,FALSE)</f>
        <v>12421</v>
      </c>
      <c r="F15" s="26">
        <f>VLOOKUP($C15,'개발계획별 계획인구및유입인구'!$B$15:$L$24,5,FALSE)</f>
        <v>4385</v>
      </c>
      <c r="G15" s="26">
        <f>VLOOKUP($C15,'개발계획별 계획인구및유입인구'!$B$15:$L$24,6,FALSE)</f>
        <v>0</v>
      </c>
      <c r="H15" s="26">
        <f>VLOOKUP($C15,'개발계획별 계획인구및유입인구'!$B$15:$L$24,7,FALSE)</f>
        <v>0</v>
      </c>
      <c r="I15" s="26">
        <f>VLOOKUP($C15,'개발계획별 계획인구및유입인구'!$B$15:$L$24,8,FALSE)</f>
        <v>4385</v>
      </c>
      <c r="J15" s="26">
        <f>VLOOKUP($C15,'개발계획별 계획인구및유입인구'!$B$15:$L$24,9,FALSE)</f>
        <v>4385</v>
      </c>
      <c r="K15" s="27">
        <f>VLOOKUP($C15,'개발계획별 계획인구및유입인구'!$B$15:$L$24,10,FALSE)</f>
        <v>4385</v>
      </c>
    </row>
    <row r="16" spans="1:11" ht="21.6" customHeight="1">
      <c r="A16" s="258" t="s">
        <v>113</v>
      </c>
      <c r="B16" s="257"/>
      <c r="C16" s="257"/>
      <c r="D16" s="257"/>
      <c r="E16" s="22">
        <f t="shared" si="2"/>
        <v>375</v>
      </c>
      <c r="F16" s="22">
        <f t="shared" si="2"/>
        <v>132</v>
      </c>
      <c r="G16" s="22">
        <f t="shared" si="2"/>
        <v>0</v>
      </c>
      <c r="H16" s="22">
        <f t="shared" si="2"/>
        <v>132</v>
      </c>
      <c r="I16" s="22">
        <f t="shared" si="2"/>
        <v>132</v>
      </c>
      <c r="J16" s="22">
        <f t="shared" si="2"/>
        <v>132</v>
      </c>
      <c r="K16" s="23">
        <f t="shared" si="2"/>
        <v>132</v>
      </c>
    </row>
    <row r="17" spans="1:11" ht="21.6" customHeight="1">
      <c r="A17" s="28" t="s">
        <v>109</v>
      </c>
      <c r="B17" s="29" t="s">
        <v>0</v>
      </c>
      <c r="C17" s="254" t="s">
        <v>98</v>
      </c>
      <c r="D17" s="254"/>
      <c r="E17" s="30">
        <f>VLOOKUP($C17,'개발계획별 계획인구및유입인구'!$B$15:$L$24,3,FALSE)</f>
        <v>375</v>
      </c>
      <c r="F17" s="30">
        <f>VLOOKUP($C17,'개발계획별 계획인구및유입인구'!$B$15:$L$24,5,FALSE)</f>
        <v>132</v>
      </c>
      <c r="G17" s="30">
        <f>VLOOKUP($C17,'개발계획별 계획인구및유입인구'!$B$15:$L$24,6,FALSE)</f>
        <v>0</v>
      </c>
      <c r="H17" s="30">
        <f>VLOOKUP($C17,'개발계획별 계획인구및유입인구'!$B$15:$L$24,7,FALSE)</f>
        <v>132</v>
      </c>
      <c r="I17" s="30">
        <f>VLOOKUP($C17,'개발계획별 계획인구및유입인구'!$B$15:$L$24,8,FALSE)</f>
        <v>132</v>
      </c>
      <c r="J17" s="30">
        <f>VLOOKUP($C17,'개발계획별 계획인구및유입인구'!$B$15:$L$24,9,FALSE)</f>
        <v>132</v>
      </c>
      <c r="K17" s="31">
        <f>VLOOKUP($C17,'개발계획별 계획인구및유입인구'!$B$15:$L$24,10,FALSE)</f>
        <v>132</v>
      </c>
    </row>
  </sheetData>
  <mergeCells count="25">
    <mergeCell ref="A5:B5"/>
    <mergeCell ref="A16:B16"/>
    <mergeCell ref="A2:A3"/>
    <mergeCell ref="B2:B3"/>
    <mergeCell ref="H2:K2"/>
    <mergeCell ref="A4:B4"/>
    <mergeCell ref="C2:D3"/>
    <mergeCell ref="C4:D4"/>
    <mergeCell ref="C16:D16"/>
    <mergeCell ref="A14:B14"/>
    <mergeCell ref="C9:D9"/>
    <mergeCell ref="C12:D12"/>
    <mergeCell ref="G2:G3"/>
    <mergeCell ref="C10:D10"/>
    <mergeCell ref="C17:D17"/>
    <mergeCell ref="E2:E3"/>
    <mergeCell ref="F2:F3"/>
    <mergeCell ref="C6:D6"/>
    <mergeCell ref="C13:D13"/>
    <mergeCell ref="C5:D5"/>
    <mergeCell ref="C7:D7"/>
    <mergeCell ref="C14:D14"/>
    <mergeCell ref="C15:D15"/>
    <mergeCell ref="C11:D11"/>
    <mergeCell ref="C8:D8"/>
  </mergeCells>
  <phoneticPr fontId="2" type="noConversion"/>
  <printOptions horizontalCentered="1"/>
  <pageMargins left="0.55118110236220474" right="0.35433070866141736" top="0.78740157480314965" bottom="0.78740157480314965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개발계획개요</vt:lpstr>
      <vt:lpstr>단계별개발계획인구</vt:lpstr>
      <vt:lpstr>개발계획별 계획인구및유입인구</vt:lpstr>
      <vt:lpstr>행정구역별 계획인구및유입인구</vt:lpstr>
      <vt:lpstr>급수구역별 계획인구</vt:lpstr>
      <vt:lpstr>개발계획개요!Print_Area</vt:lpstr>
      <vt:lpstr>'개발계획별 계획인구및유입인구'!Print_Area</vt:lpstr>
      <vt:lpstr>'급수구역별 계획인구'!Print_Area</vt:lpstr>
      <vt:lpstr>단계별개발계획인구!Print_Area</vt:lpstr>
      <vt:lpstr>'행정구역별 계획인구및유입인구'!Print_Area</vt:lpstr>
      <vt:lpstr>개발계획개요!Print_Titles</vt:lpstr>
      <vt:lpstr>'개발계획별 계획인구및유입인구'!Print_Titles</vt:lpstr>
      <vt:lpstr>'급수구역별 계획인구'!Print_Titles</vt:lpstr>
      <vt:lpstr>단계별개발계획인구!Print_Titles</vt:lpstr>
      <vt:lpstr>'행정구역별 계획인구및유입인구'!Print_Titles</vt:lpstr>
    </vt:vector>
  </TitlesOfParts>
  <Company>(주)건화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Registered User</cp:lastModifiedBy>
  <cp:lastPrinted>2017-01-19T07:44:44Z</cp:lastPrinted>
  <dcterms:created xsi:type="dcterms:W3CDTF">2009-03-22T09:01:57Z</dcterms:created>
  <dcterms:modified xsi:type="dcterms:W3CDTF">2017-01-19T07:54:30Z</dcterms:modified>
</cp:coreProperties>
</file>